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dio'!$A$1:$T$232</definedName>
    <definedName name="_xlnm.Print_Area" localSheetId="2">'Posebni'!$A$1:$J$598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<sst xmlns="http://schemas.openxmlformats.org/spreadsheetml/2006/main" count="1918" uniqueCount="660">
  <si>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</si>
  <si>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</si>
  <si>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</si>
  <si>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</si>
  <si>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</si>
  <si>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</si>
  <si>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</si>
  <si>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</si>
  <si>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</si>
  <si>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</si>
  <si>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</si>
  <si>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</si>
  <si>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</si>
  <si>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</si>
  <si>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</si>
  <si>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</si>
  <si>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</si>
  <si>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</si>
  <si>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</si>
  <si>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</si>
  <si>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</si>
  <si>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</si>
  <si>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</si>
  <si>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</si>
  <si>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</si>
  <si>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</si>
  <si>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</si>
  <si>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</si>
  <si>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</si>
  <si>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</si>
  <si>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</si>
  <si>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</si>
  <si>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</si>
  <si>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</si>
  <si>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</si>
  <si>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</si>
  <si>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</si>
  <si>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</si>
  <si>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</si>
  <si>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</si>
  <si>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</si>
  <si>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</si>
  <si>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</si>
  <si>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</si>
  <si>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</si>
  <si>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</si>
  <si>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</si>
  <si>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</si>
  <si>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</si>
  <si>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</si>
  <si>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</si>
  <si>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</si>
  <si>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</si>
  <si>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</si>
  <si>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</si>
  <si>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</si>
  <si>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</si>
  <si>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</si>
  <si>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</si>
  <si>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</si>
  <si>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</si>
  <si>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</si>
  <si>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</si>
  <si>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</si>
  <si>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</si>
  <si>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</si>
  <si>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</si>
  <si>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</si>
  <si>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</si>
  <si>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</si>
  <si>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</si>
  <si>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</si>
  <si>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</si>
  <si>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</si>
  <si>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</si>
  <si>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</si>
  <si>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</si>
  <si>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</si>
  <si>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</si>
  <si>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</si>
  <si>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</si>
  <si>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</si>
  <si>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</si>
  <si>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</si>
  <si>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</si>
  <si>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</si>
  <si>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</si>
  <si>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</si>
  <si>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</si>
  <si>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</si>
  <si>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</si>
  <si>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</si>
  <si>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</si>
  <si>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</si>
  <si>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</si>
  <si>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</si>
  <si>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</si>
  <si>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</si>
  <si>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</si>
  <si>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</si>
  <si>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</si>
  <si>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</si>
  <si>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</si>
  <si>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</si>
  <si>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</si>
  <si>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</si>
  <si>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</si>
  <si>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</si>
  <si>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</si>
  <si>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</si>
  <si>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</si>
  <si>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</si>
  <si>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</si>
  <si>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</si>
  <si>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</si>
  <si>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</si>
  <si>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</si>
  <si>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</si>
  <si>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</si>
  <si>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</si>
  <si>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</si>
  <si>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</si>
  <si>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</si>
  <si>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</si>
  <si>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</si>
  <si>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</si>
  <si>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</si>
  <si>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</si>
  <si>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</si>
  <si>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</si>
  <si>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</si>
  <si>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</si>
  <si>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</si>
  <si>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</si>
  <si>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</si>
  <si>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</si>
  <si>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</si>
  <si>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</si>
  <si>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</si>
  <si>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</si>
  <si>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</si>
  <si>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</si>
  <si>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</si>
  <si>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</si>
  <si>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</si>
  <si>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</si>
  <si>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</si>
  <si>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</si>
  <si>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</si>
  <si>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</si>
  <si>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</si>
  <si>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</si>
  <si>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</si>
  <si>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</si>
  <si>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</si>
  <si>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</si>
  <si>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</si>
  <si>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</si>
  <si>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</si>
  <si>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</si>
  <si>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</si>
  <si>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</si>
  <si>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</si>
  <si>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</si>
  <si>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</si>
  <si>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</si>
  <si>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</si>
  <si>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</si>
  <si>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</si>
  <si>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</si>
  <si>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</si>
  <si>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</si>
  <si>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</si>
  <si>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</si>
  <si>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</si>
  <si>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</si>
  <si>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</si>
  <si>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</si>
  <si>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</si>
  <si>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</si>
  <si>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</si>
  <si>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</si>
  <si>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</si>
  <si>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</si>
  <si>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</si>
  <si>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</si>
  <si>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</si>
  <si>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</si>
  <si>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</si>
  <si>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</si>
  <si>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</si>
  <si>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</si>
  <si>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</si>
  <si>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</si>
  <si>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</si>
  <si>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</si>
  <si>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</si>
  <si>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</si>
  <si>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</si>
  <si>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</si>
  <si>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</si>
  <si>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</si>
  <si>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</si>
  <si>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</si>
  <si>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</si>
  <si>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</si>
  <si>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</si>
  <si>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</si>
  <si>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</si>
  <si>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</si>
  <si>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</si>
  <si>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</si>
  <si>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</si>
  <si>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</si>
  <si>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</si>
  <si>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</si>
  <si>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</si>
  <si>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</si>
  <si>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</si>
  <si>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</si>
  <si>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</si>
  <si>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</si>
  <si>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</si>
  <si>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</si>
  <si>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</si>
  <si>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</si>
  <si>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</si>
  <si>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</si>
  <si>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</si>
  <si>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</si>
  <si>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</si>
  <si>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</si>
  <si>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</si>
  <si>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</si>
  <si>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</si>
  <si>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</si>
  <si>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</si>
  <si>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</si>
  <si>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</si>
  <si>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</si>
  <si>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</si>
  <si>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</si>
  <si>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</si>
  <si>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</si>
  <si>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</si>
  <si>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</si>
  <si>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</si>
  <si>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</si>
  <si>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</si>
  <si>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</si>
  <si>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</si>
  <si>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</si>
  <si>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</si>
  <si>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</si>
  <si>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</si>
  <si>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</si>
  <si>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</si>
  <si>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</si>
  <si>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</si>
  <si>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</si>
  <si>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</si>
  <si>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</si>
  <si>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</si>
  <si>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</si>
  <si>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</si>
  <si>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</si>
  <si>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</si>
  <si>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</si>
  <si>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</si>
  <si>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</si>
  <si>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</si>
  <si>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</si>
  <si>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</si>
  <si>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</si>
  <si>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</si>
  <si>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</si>
  <si>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</si>
  <si>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</si>
  <si>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</si>
  <si>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</si>
  <si>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</si>
  <si>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</si>
  <si>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</si>
  <si>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</si>
  <si>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</si>
  <si>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</si>
  <si>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</si>
  <si>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</si>
  <si>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</si>
  <si>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</si>
  <si>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</si>
  <si>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</si>
  <si>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</si>
  <si>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</si>
  <si>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</si>
  <si>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</si>
  <si>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</si>
  <si>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</si>
  <si>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</si>
  <si>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</si>
  <si>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</si>
  <si>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</si>
  <si>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</si>
  <si>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</si>
  <si>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</si>
  <si>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</si>
  <si>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</si>
  <si>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</si>
  <si>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</si>
  <si>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</si>
  <si>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</si>
  <si>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</si>
  <si>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</si>
  <si>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</si>
  <si>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</si>
  <si>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</si>
  <si>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</si>
  <si>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</si>
  <si>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</si>
  <si>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</si>
  <si>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</si>
  <si>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</si>
  <si>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</si>
  <si>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</si>
  <si>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</si>
  <si>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</si>
  <si>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</si>
  <si>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</si>
  <si>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</si>
  <si>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</si>
  <si>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</si>
  <si>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</si>
  <si>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</si>
  <si>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</si>
  <si>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</si>
  <si>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</si>
  <si>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</si>
  <si>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</si>
  <si>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</si>
  <si>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</si>
  <si>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</si>
  <si>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</si>
  <si>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</si>
  <si>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</si>
  <si>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</si>
  <si>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</si>
  <si>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</si>
  <si>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</si>
  <si>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</si>
  <si>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</si>
  <si>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</si>
  <si>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</si>
  <si>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</si>
  <si>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</si>
  <si>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</si>
  <si>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</si>
  <si>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</si>
  <si>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</si>
  <si>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</si>
  <si>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</si>
  <si>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</si>
  <si>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</si>
  <si>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</si>
  <si>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</si>
  <si>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</si>
  <si>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</si>
  <si>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</si>
  <si>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</si>
  <si>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</si>
  <si>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</si>
  <si>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</si>
  <si>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</si>
  <si>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</si>
  <si>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</si>
  <si>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</si>
  <si>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</si>
  <si>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</si>
  <si>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</si>
  <si>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</si>
  <si>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</si>
  <si>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</si>
  <si>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</si>
  <si>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</si>
  <si>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</si>
  <si>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</si>
  <si>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</si>
  <si>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</si>
  <si>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</si>
  <si>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</si>
  <si>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</si>
  <si>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</si>
  <si>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</si>
  <si>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</si>
  <si>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</si>
  <si>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</si>
  <si>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</si>
  <si>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</si>
  <si>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</si>
  <si>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</si>
  <si>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</si>
  <si>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</si>
  <si>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</si>
  <si>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</si>
  <si>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</si>
  <si>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</si>
  <si>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</si>
  <si>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</si>
  <si>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</si>
  <si>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</si>
  <si>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</si>
  <si>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</si>
  <si>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</si>
  <si>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</si>
  <si>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</si>
  <si>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</si>
  <si>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</si>
  <si>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</si>
  <si>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</si>
  <si>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</si>
  <si>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</si>
  <si>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</si>
  <si>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</si>
  <si>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</si>
  <si>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</si>
  <si>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</si>
  <si>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</si>
  <si>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>Usluge čuvanja imovine i osoba (JVP)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</si>
  <si>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</si>
  <si>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</si>
  <si>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</si>
  <si>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</si>
  <si>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</si>
  <si>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</si>
  <si>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</si>
  <si>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</si>
  <si>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</si>
  <si>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</si>
  <si>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</si>
  <si>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</si>
  <si>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</si>
  <si>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</si>
  <si>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</si>
  <si>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</si>
  <si>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</si>
  <si>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</si>
  <si>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</si>
  <si>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</si>
  <si>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</si>
  <si>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</si>
  <si>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</si>
  <si>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</si>
  <si>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</si>
  <si>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</si>
  <si>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</si>
  <si>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</si>
  <si>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</si>
  <si>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</si>
  <si>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</si>
  <si>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</si>
  <si>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</si>
  <si>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</si>
  <si>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</si>
  <si>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</si>
  <si>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</si>
  <si>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</si>
  <si>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</si>
  <si>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</si>
  <si>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</si>
  <si>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</si>
  <si>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</si>
  <si>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</si>
  <si>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</si>
  <si>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</si>
  <si>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</si>
  <si>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</si>
  <si>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</si>
  <si>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</si>
  <si>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</si>
  <si>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</si>
  <si>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</si>
  <si>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</si>
  <si>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</si>
  <si>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</si>
  <si>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</si>
  <si>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</si>
  <si>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</si>
  <si>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</si>
  <si>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03: MODERNIZACIJA NOGOSTUPA I UGIBALIŠTA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</si>
  <si>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</si>
  <si>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</si>
  <si>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</si>
  <si>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</si>
  <si>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</si>
  <si>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</si>
  <si>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</si>
  <si>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</si>
  <si>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</si>
  <si>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</si>
  <si>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</si>
  <si>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</si>
  <si>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</si>
  <si>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</si>
  <si>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</si>
  <si>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</si>
  <si>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</si>
  <si>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</si>
  <si>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</si>
  <si>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</si>
  <si>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</si>
  <si>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</si>
  <si>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</si>
  <si>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</si>
  <si>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</si>
  <si>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</si>
  <si>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</si>
  <si>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</si>
  <si>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</si>
  <si>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</si>
  <si>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</si>
  <si>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</si>
  <si>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</si>
  <si>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</si>
  <si>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</si>
  <si>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</si>
  <si>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</si>
  <si>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</si>
  <si>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</si>
  <si>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</si>
  <si>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</si>
  <si>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</si>
  <si>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</si>
  <si>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</si>
  <si>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</si>
  <si>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</si>
  <si>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</si>
  <si>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</si>
  <si>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</si>
  <si>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</si>
  <si>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</si>
  <si>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</si>
  <si>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</si>
  <si>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</si>
  <si>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</si>
  <si>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</si>
  <si>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</si>
  <si>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</si>
  <si>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</si>
  <si>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</si>
  <si>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</si>
  <si>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</si>
  <si>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</si>
  <si>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</si>
  <si>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</si>
  <si>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</si>
  <si>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</si>
  <si>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</si>
  <si>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</si>
  <si>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</si>
  <si>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</si>
  <si>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</si>
  <si>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</si>
  <si>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</si>
  <si>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</si>
  <si>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</si>
  <si>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</si>
  <si>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</si>
  <si>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</si>
  <si>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</si>
  <si>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</si>
  <si>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</si>
  <si>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</si>
  <si>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</si>
  <si>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</si>
  <si>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</si>
  <si>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2022.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</si>
  <si>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</si>
  <si>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</si>
  <si>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</si>
  <si>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</si>
  <si>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</si>
  <si>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</si>
  <si>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I. OPĆI DIO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</si>
  <si>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</si>
  <si>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</si>
  <si>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</si>
  <si>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</si>
  <si>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</si>
  <si>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</si>
  <si>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</si>
  <si>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Naknade građanima i kućanstvima u novcu - pomoć mladim obiteljima za kupnju nekretnine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</si>
  <si>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</si>
  <si>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</si>
  <si>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</si>
  <si>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</si>
  <si>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</si>
  <si>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</si>
  <si>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</si>
  <si>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</si>
  <si>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</si>
  <si>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</si>
  <si>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</si>
  <si>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</si>
  <si>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</si>
  <si>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</si>
  <si>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</si>
  <si>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</si>
  <si>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</si>
  <si>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</si>
  <si>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</si>
  <si>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</si>
  <si>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</si>
  <si>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</si>
  <si>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</si>
  <si>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</si>
  <si>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</si>
  <si>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</si>
  <si>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</si>
  <si>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</si>
  <si>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Naknade građanima i kućanstvima u novcu - JEDNOKRATNA POMOĆ NEZAPOSLENIMA U SLUČAJU GUBITKA RADNOG MJESTA</t>
  </si>
  <si>
    <r>
      <t xml:space="preserve">PLAN ZA       </t>
    </r>
    <r>
      <rPr>
        <b/>
        <sz val="14"/>
        <rFont val="Arial"/>
        <family val="2"/>
      </rPr>
      <t>2022.</t>
    </r>
  </si>
  <si>
    <t>Prihodi od zakupa zemljišta u vl. općine</t>
  </si>
  <si>
    <t>PRIJEDLOG PRORAČUNA ZA 2022. GODINU</t>
  </si>
  <si>
    <t>2024.</t>
  </si>
  <si>
    <t>S PROJEKCIJAMA ZA 2023. I 2024. GODINU</t>
  </si>
  <si>
    <t>Ostali nespomenuti građ. objekti - parkiralište u D. Vrbi kod igrališta</t>
  </si>
  <si>
    <t>PROJEKT 04: UREĐENJE JAVNIH POVRŠINA, DJ.IGRALIŠTA</t>
  </si>
  <si>
    <t>Oprema za održavanje i zaštitu - klimatizacija + hladnjak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</si>
  <si>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</si>
  <si>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</si>
  <si>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</si>
  <si>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</si>
  <si>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</si>
  <si>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08: IZGRADNJA BICIKLISTIČKE STAZE U UL.VRB.ŽRTAVA U GORNJOJ VRBI</t>
  </si>
  <si>
    <t>PROJEKT 11: IZGRADNJA BICIKLISTIČKE STAZE DONJA VRBA - SLAVONSKI BROD</t>
  </si>
  <si>
    <t>K001012011</t>
  </si>
  <si>
    <t>PROGRAM 19: IZGRADNJA OBJEKATA KOMUNALNE INFRAST.</t>
  </si>
  <si>
    <t>PROJEKT 05: NADOGRADNJA KANALIZACIJE U GORNJOJ VRBI (UL.M.MESIĆA)</t>
  </si>
  <si>
    <t>Izgradnja ceste u Gornjoj Vrbi - Jasinjska ulica</t>
  </si>
  <si>
    <t>Izgradnja ceste u Gornjoj Vrbi - Brodska ulica</t>
  </si>
  <si>
    <t>K001011905</t>
  </si>
  <si>
    <t>PROGRAM 24: JAVNI RADOVI NA PODRUČJU OPĆINE GORNJA VRBA</t>
  </si>
  <si>
    <t>AKTIVNOST 01: PLAĆE ZAPOSLENIH</t>
  </si>
  <si>
    <t>T001012401</t>
  </si>
  <si>
    <t>Naknade za prijevoz</t>
  </si>
  <si>
    <t>PROJEKT 09: SANACIJA I OBNOVA OPĆINSKE ZGRADE U UL.VRB.ŽRTAVA (AMBULANTA - STARA POŠTA)</t>
  </si>
  <si>
    <t>PROJEKT 02: IZGRADNJA RASVJETE NA ŠRC "GORAN JURIĆ", GORNJA VRBA</t>
  </si>
  <si>
    <t>K001011906</t>
  </si>
  <si>
    <t>PROJEKT 06: ZACJEVLJENJE KANALA U ULICI VRB.ŽRTAVA, G.VRBA (SJEVERNA STRANA)</t>
  </si>
  <si>
    <t>T001011812</t>
  </si>
  <si>
    <t>T001011813</t>
  </si>
  <si>
    <t>AKTIVNOST 12: SANACIJA KOLNIKA U DOMOBRANSKOJ ULICI U DONJOJ VRBI</t>
  </si>
  <si>
    <t>AKTIVNOST 13: SANACIJA KOLNIKA U UL.M.GUPCA U GORNJOJ VRBI</t>
  </si>
  <si>
    <t>AKTIVNOST 14: SANACIJA KOLNIKA U UL.J.ODOBAŠIĆA U DONJOJ VRBI</t>
  </si>
  <si>
    <t>T001011814</t>
  </si>
  <si>
    <t>AKTIVNOST 15: SANACIJA KOLNIKA U UL.M.MESIĆA U GORNJOJ VRBI</t>
  </si>
  <si>
    <t>T001011815</t>
  </si>
  <si>
    <r>
      <rPr>
        <sz val="13"/>
        <rFont val="Arial"/>
        <family val="2"/>
      </rPr>
      <t>PROJEKCIJA ZA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2023.</t>
    </r>
  </si>
  <si>
    <r>
      <rPr>
        <sz val="13"/>
        <rFont val="Arial"/>
        <family val="2"/>
      </rPr>
      <t xml:space="preserve">PROJEKCIJA ZA </t>
    </r>
    <r>
      <rPr>
        <b/>
        <sz val="14"/>
        <rFont val="Arial"/>
        <family val="2"/>
      </rPr>
      <t>2024.</t>
    </r>
  </si>
  <si>
    <t>K001012012</t>
  </si>
  <si>
    <t>PROJEKT 12: UREĐENJE SPORTSKOREKREACIJSKOG ZEMLJIŠTA JUŽNO OD SJEV.GOSP.ZONE U G.VRBI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</si>
</sst>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left"/>
    </xf>
    <xf numFmtId="0" fontId="3" fillId="15" borderId="38" xfId="0" applyFont="1" applyFill="1" applyBorder="1" applyAlignment="1">
      <alignment wrapText="1"/>
    </xf>
    <xf numFmtId="3" fontId="3" fillId="15" borderId="38" xfId="0" applyNumberFormat="1" applyFont="1" applyFill="1" applyBorder="1" applyAlignment="1">
      <alignment/>
    </xf>
    <xf numFmtId="164" fontId="5" fillId="15" borderId="39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38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4" xfId="0" applyNumberFormat="1" applyFont="1" applyFill="1" applyBorder="1" applyAlignment="1">
      <alignment/>
    </xf>
    <xf numFmtId="165" fontId="5" fillId="15" borderId="34" xfId="0" applyNumberFormat="1" applyFont="1" applyFill="1" applyBorder="1" applyAlignment="1">
      <alignment/>
    </xf>
    <xf numFmtId="165" fontId="5" fillId="15" borderId="25" xfId="0" applyNumberFormat="1" applyFont="1" applyFill="1" applyBorder="1" applyAlignment="1">
      <alignment/>
    </xf>
    <xf numFmtId="165" fontId="5" fillId="15" borderId="35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5" fillId="15" borderId="40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41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165" fontId="5" fillId="8" borderId="32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32" xfId="0" applyNumberFormat="1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/>
    </xf>
    <xf numFmtId="164" fontId="5" fillId="3" borderId="40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8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6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8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6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165" fontId="5" fillId="0" borderId="49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5" fillId="0" borderId="49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wrapText="1"/>
    </xf>
    <xf numFmtId="4" fontId="15" fillId="0" borderId="59" xfId="0" applyNumberFormat="1" applyFont="1" applyFill="1" applyBorder="1" applyAlignment="1">
      <alignment/>
    </xf>
    <xf numFmtId="165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4" fontId="11" fillId="16" borderId="38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5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5" fontId="15" fillId="0" borderId="66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4" fontId="11" fillId="4" borderId="38" xfId="0" applyNumberFormat="1" applyFont="1" applyFill="1" applyBorder="1" applyAlignment="1">
      <alignment wrapText="1"/>
    </xf>
    <xf numFmtId="165" fontId="12" fillId="16" borderId="38" xfId="0" applyNumberFormat="1" applyFont="1" applyFill="1" applyBorder="1" applyAlignment="1">
      <alignment horizontal="right"/>
    </xf>
    <xf numFmtId="165" fontId="12" fillId="16" borderId="54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4" fontId="12" fillId="4" borderId="38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 wrapText="1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8" xfId="0" applyNumberFormat="1" applyFont="1" applyFill="1" applyBorder="1" applyAlignment="1">
      <alignment/>
    </xf>
    <xf numFmtId="165" fontId="20" fillId="16" borderId="38" xfId="0" applyNumberFormat="1" applyFont="1" applyFill="1" applyBorder="1" applyAlignment="1">
      <alignment horizontal="right"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41" xfId="0" applyNumberFormat="1" applyFont="1" applyFill="1" applyBorder="1" applyAlignment="1">
      <alignment vertical="center"/>
    </xf>
    <xf numFmtId="165" fontId="12" fillId="9" borderId="41" xfId="0" applyNumberFormat="1" applyFont="1" applyFill="1" applyBorder="1" applyAlignment="1">
      <alignment horizontal="right" vertical="center"/>
    </xf>
    <xf numFmtId="165" fontId="12" fillId="9" borderId="70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165" fontId="9" fillId="0" borderId="12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165" fontId="9" fillId="0" borderId="49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76" xfId="0" applyFont="1" applyFill="1" applyBorder="1" applyAlignment="1">
      <alignment wrapText="1"/>
    </xf>
    <xf numFmtId="4" fontId="15" fillId="0" borderId="7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2" fillId="0" borderId="72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/>
    </xf>
    <xf numFmtId="165" fontId="5" fillId="0" borderId="41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165" fontId="15" fillId="0" borderId="76" xfId="0" applyNumberFormat="1" applyFont="1" applyFill="1" applyBorder="1" applyAlignment="1">
      <alignment horizontal="right"/>
    </xf>
    <xf numFmtId="165" fontId="15" fillId="0" borderId="77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8" fillId="0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6" fillId="0" borderId="73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0" fillId="0" borderId="72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/>
    </xf>
    <xf numFmtId="49" fontId="15" fillId="0" borderId="57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6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5" fillId="0" borderId="2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0" fontId="9" fillId="0" borderId="7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8" xfId="0" applyFont="1" applyFill="1" applyBorder="1" applyAlignment="1">
      <alignment horizontal="center" vertical="center"/>
    </xf>
    <xf numFmtId="0" fontId="17" fillId="34" borderId="79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9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63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165" fontId="15" fillId="0" borderId="42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7" xfId="0" applyFont="1" applyFill="1" applyBorder="1" applyAlignment="1">
      <alignment horizontal="center" wrapText="1"/>
    </xf>
    <xf numFmtId="0" fontId="11" fillId="4" borderId="56" xfId="0" applyFont="1" applyFill="1" applyBorder="1" applyAlignment="1">
      <alignment horizontal="center" vertical="distributed"/>
    </xf>
    <xf numFmtId="0" fontId="11" fillId="4" borderId="22" xfId="0" applyFont="1" applyFill="1" applyBorder="1" applyAlignment="1">
      <alignment horizontal="center" vertical="distributed"/>
    </xf>
    <xf numFmtId="0" fontId="11" fillId="4" borderId="37" xfId="0" applyFont="1" applyFill="1" applyBorder="1" applyAlignment="1">
      <alignment horizontal="center" vertical="distributed"/>
    </xf>
    <xf numFmtId="165" fontId="15" fillId="0" borderId="15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9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80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7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left" vertical="distributed" shrinkToFi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7" xfId="0" applyFont="1" applyFill="1" applyBorder="1" applyAlignment="1">
      <alignment horizontal="center" vertical="distributed" wrapText="1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67" xfId="0" applyNumberFormat="1" applyFont="1" applyFill="1" applyBorder="1" applyAlignment="1">
      <alignment horizontal="right"/>
    </xf>
    <xf numFmtId="165" fontId="6" fillId="0" borderId="63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view="pageBreakPreview" zoomScale="160" zoomScaleSheetLayoutView="160" zoomScalePageLayoutView="0" workbookViewId="0" topLeftCell="A1">
      <selection activeCell="M47" sqref="M47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14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757" t="s">
        <v>390</v>
      </c>
      <c r="B2" s="757"/>
      <c r="C2" s="757"/>
      <c r="D2" s="757"/>
      <c r="E2" s="757"/>
      <c r="F2" s="757"/>
      <c r="G2" s="757"/>
      <c r="H2" s="757"/>
      <c r="I2" s="757"/>
    </row>
    <row r="3" spans="1:9" ht="12.75" customHeight="1">
      <c r="A3" s="325" t="s">
        <v>391</v>
      </c>
      <c r="B3" s="311"/>
      <c r="C3" s="311"/>
      <c r="D3" s="311"/>
      <c r="E3" s="311"/>
      <c r="F3" s="311"/>
      <c r="G3" s="311"/>
      <c r="H3" s="311"/>
      <c r="I3" s="311"/>
    </row>
    <row r="4" ht="12.75">
      <c r="A4" s="60" t="s">
        <v>392</v>
      </c>
    </row>
    <row r="5" ht="12.75">
      <c r="A5" s="60"/>
    </row>
    <row r="6" spans="1:20" s="310" customFormat="1" ht="12.75" customHeight="1">
      <c r="A6" s="758" t="s">
        <v>621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</row>
    <row r="7" spans="1:20" s="312" customFormat="1" ht="13.5">
      <c r="A7" s="759" t="s">
        <v>623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</row>
    <row r="10" spans="1:9" s="309" customFormat="1" ht="13.5">
      <c r="A10" s="760" t="s">
        <v>581</v>
      </c>
      <c r="B10" s="760"/>
      <c r="C10" s="760"/>
      <c r="D10" s="760"/>
      <c r="E10" s="760"/>
      <c r="F10" s="760"/>
      <c r="G10" s="760"/>
      <c r="H10" s="760"/>
      <c r="I10" s="760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4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754" t="s">
        <v>366</v>
      </c>
      <c r="B12" s="755"/>
      <c r="C12" s="755"/>
      <c r="D12" s="755"/>
      <c r="E12" s="755"/>
      <c r="F12" s="755"/>
      <c r="G12" s="756"/>
      <c r="H12" s="38"/>
      <c r="I12" s="39"/>
      <c r="J12" s="36">
        <v>1</v>
      </c>
      <c r="K12" s="37">
        <v>2</v>
      </c>
      <c r="L12" s="37">
        <v>3</v>
      </c>
      <c r="M12" s="321">
        <v>1</v>
      </c>
      <c r="N12" s="321">
        <v>2</v>
      </c>
      <c r="O12" s="321">
        <v>3</v>
      </c>
      <c r="P12" s="321">
        <v>7</v>
      </c>
      <c r="Q12" s="321">
        <v>8</v>
      </c>
      <c r="R12" s="321">
        <v>9</v>
      </c>
      <c r="S12" s="321">
        <v>4</v>
      </c>
      <c r="T12" s="322">
        <v>5</v>
      </c>
    </row>
    <row r="13" spans="1:20" s="6" customFormat="1" ht="24" thickBot="1">
      <c r="A13" s="504" t="s">
        <v>378</v>
      </c>
      <c r="B13" s="505" t="s">
        <v>379</v>
      </c>
      <c r="C13" s="505" t="s">
        <v>380</v>
      </c>
      <c r="D13" s="505" t="s">
        <v>381</v>
      </c>
      <c r="E13" s="505" t="s">
        <v>382</v>
      </c>
      <c r="F13" s="505" t="s">
        <v>383</v>
      </c>
      <c r="G13" s="505" t="s">
        <v>384</v>
      </c>
      <c r="H13" s="40"/>
      <c r="I13" s="41"/>
      <c r="J13" s="84" t="s">
        <v>172</v>
      </c>
      <c r="K13" s="85" t="s">
        <v>175</v>
      </c>
      <c r="L13" s="85" t="s">
        <v>174</v>
      </c>
      <c r="M13" s="323" t="s">
        <v>574</v>
      </c>
      <c r="N13" s="323" t="s">
        <v>582</v>
      </c>
      <c r="O13" s="323" t="s">
        <v>622</v>
      </c>
      <c r="P13" s="304" t="s">
        <v>169</v>
      </c>
      <c r="Q13" s="304" t="s">
        <v>170</v>
      </c>
      <c r="R13" s="304" t="s">
        <v>171</v>
      </c>
      <c r="S13" s="304" t="s">
        <v>169</v>
      </c>
      <c r="T13" s="305" t="s">
        <v>170</v>
      </c>
    </row>
    <row r="14" spans="1:20" s="117" customFormat="1" ht="13.5" thickBot="1">
      <c r="A14" s="506"/>
      <c r="B14" s="507"/>
      <c r="C14" s="507"/>
      <c r="D14" s="507"/>
      <c r="E14" s="507"/>
      <c r="F14" s="507"/>
      <c r="G14" s="507"/>
      <c r="H14" s="488" t="s">
        <v>0</v>
      </c>
      <c r="I14" s="489"/>
      <c r="J14" s="489"/>
      <c r="K14" s="489"/>
      <c r="L14" s="489"/>
      <c r="M14" s="489"/>
      <c r="N14" s="489"/>
      <c r="O14" s="489"/>
      <c r="P14" s="490"/>
      <c r="Q14" s="490"/>
      <c r="R14" s="490"/>
      <c r="S14" s="489"/>
      <c r="T14" s="491"/>
    </row>
    <row r="15" spans="1:20" s="117" customFormat="1" ht="12.75">
      <c r="A15" s="508"/>
      <c r="B15" s="509"/>
      <c r="C15" s="509"/>
      <c r="D15" s="509"/>
      <c r="E15" s="509"/>
      <c r="F15" s="509"/>
      <c r="G15" s="509"/>
      <c r="H15" s="139"/>
      <c r="I15" s="138" t="s">
        <v>367</v>
      </c>
      <c r="J15" s="138"/>
      <c r="K15" s="138"/>
      <c r="L15" s="138"/>
      <c r="M15" s="492">
        <f>M16+M17</f>
        <v>12428000</v>
      </c>
      <c r="N15" s="492">
        <f>N16+N17</f>
        <v>12025000</v>
      </c>
      <c r="O15" s="492">
        <f>O16+O17</f>
        <v>14030000</v>
      </c>
      <c r="P15" s="140"/>
      <c r="Q15" s="140"/>
      <c r="R15" s="140"/>
      <c r="S15" s="502">
        <f aca="true" t="shared" si="0" ref="P15:T21">N15/M15*100</f>
        <v>96.75732217573221</v>
      </c>
      <c r="T15" s="503">
        <f t="shared" si="0"/>
        <v>116.67359667359666</v>
      </c>
    </row>
    <row r="16" spans="1:20" s="1" customFormat="1" ht="12.75">
      <c r="A16" s="510" t="s">
        <v>378</v>
      </c>
      <c r="B16" s="511"/>
      <c r="C16" s="511" t="s">
        <v>380</v>
      </c>
      <c r="D16" s="511" t="s">
        <v>381</v>
      </c>
      <c r="E16" s="511" t="s">
        <v>382</v>
      </c>
      <c r="F16" s="511" t="s">
        <v>383</v>
      </c>
      <c r="G16" s="511"/>
      <c r="H16" s="31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12228000</v>
      </c>
      <c r="N16" s="15">
        <f t="shared" si="1"/>
        <v>12025000</v>
      </c>
      <c r="O16" s="15">
        <f t="shared" si="1"/>
        <v>14030000</v>
      </c>
      <c r="P16" s="441" t="e">
        <f t="shared" si="0"/>
        <v>#REF!</v>
      </c>
      <c r="Q16" s="441" t="e">
        <f t="shared" si="0"/>
        <v>#REF!</v>
      </c>
      <c r="R16" s="441" t="e">
        <f t="shared" si="0"/>
        <v>#REF!</v>
      </c>
      <c r="S16" s="74">
        <f t="shared" si="0"/>
        <v>98.33987569512594</v>
      </c>
      <c r="T16" s="442">
        <f t="shared" si="0"/>
        <v>116.67359667359666</v>
      </c>
    </row>
    <row r="17" spans="1:20" s="1" customFormat="1" ht="13.5" thickBot="1">
      <c r="A17" s="512"/>
      <c r="B17" s="513"/>
      <c r="C17" s="513" t="s">
        <v>380</v>
      </c>
      <c r="D17" s="513"/>
      <c r="E17" s="513"/>
      <c r="F17" s="513"/>
      <c r="G17" s="513"/>
      <c r="H17" s="493">
        <v>7</v>
      </c>
      <c r="I17" s="494" t="s">
        <v>2</v>
      </c>
      <c r="J17" s="495" t="e">
        <f aca="true" t="shared" si="2" ref="J17:O17">SUM(J93)</f>
        <v>#REF!</v>
      </c>
      <c r="K17" s="495" t="e">
        <f t="shared" si="2"/>
        <v>#REF!</v>
      </c>
      <c r="L17" s="495" t="e">
        <f t="shared" si="2"/>
        <v>#REF!</v>
      </c>
      <c r="M17" s="496">
        <f t="shared" si="2"/>
        <v>200000</v>
      </c>
      <c r="N17" s="496">
        <f t="shared" si="2"/>
        <v>0</v>
      </c>
      <c r="O17" s="496">
        <f t="shared" si="2"/>
        <v>0</v>
      </c>
      <c r="P17" s="79" t="e">
        <f t="shared" si="0"/>
        <v>#REF!</v>
      </c>
      <c r="Q17" s="79" t="e">
        <f t="shared" si="0"/>
        <v>#REF!</v>
      </c>
      <c r="R17" s="79" t="e">
        <f t="shared" si="0"/>
        <v>#REF!</v>
      </c>
      <c r="S17" s="76">
        <f t="shared" si="0"/>
        <v>0</v>
      </c>
      <c r="T17" s="497">
        <v>0</v>
      </c>
    </row>
    <row r="18" spans="1:20" s="117" customFormat="1" ht="12.75">
      <c r="A18" s="508"/>
      <c r="B18" s="509"/>
      <c r="C18" s="509"/>
      <c r="D18" s="509"/>
      <c r="E18" s="509"/>
      <c r="F18" s="509"/>
      <c r="G18" s="509"/>
      <c r="H18" s="139"/>
      <c r="I18" s="138" t="s">
        <v>368</v>
      </c>
      <c r="J18" s="138"/>
      <c r="K18" s="138"/>
      <c r="L18" s="138"/>
      <c r="M18" s="492">
        <f>M19+M20</f>
        <v>13118000</v>
      </c>
      <c r="N18" s="492">
        <f>N19+N20</f>
        <v>12025000</v>
      </c>
      <c r="O18" s="492">
        <f>O19+O20</f>
        <v>14030000</v>
      </c>
      <c r="P18" s="140"/>
      <c r="Q18" s="140"/>
      <c r="R18" s="140"/>
      <c r="S18" s="502">
        <f t="shared" si="0"/>
        <v>91.66793718554658</v>
      </c>
      <c r="T18" s="503">
        <f t="shared" si="0"/>
        <v>116.67359667359666</v>
      </c>
    </row>
    <row r="19" spans="1:20" s="1" customFormat="1" ht="12.75">
      <c r="A19" s="510" t="s">
        <v>378</v>
      </c>
      <c r="B19" s="511"/>
      <c r="C19" s="511" t="s">
        <v>380</v>
      </c>
      <c r="D19" s="511" t="s">
        <v>381</v>
      </c>
      <c r="E19" s="511" t="s">
        <v>382</v>
      </c>
      <c r="F19" s="511" t="s">
        <v>383</v>
      </c>
      <c r="G19" s="511"/>
      <c r="H19" s="31">
        <v>3</v>
      </c>
      <c r="I19" s="8" t="s">
        <v>3</v>
      </c>
      <c r="J19" s="16" t="e">
        <f aca="true" t="shared" si="3" ref="J19:O19">SUM(J96)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7244000</v>
      </c>
      <c r="N19" s="15">
        <f t="shared" si="3"/>
        <v>7663000</v>
      </c>
      <c r="O19" s="15">
        <f t="shared" si="3"/>
        <v>7918000</v>
      </c>
      <c r="P19" s="441" t="e">
        <f t="shared" si="0"/>
        <v>#REF!</v>
      </c>
      <c r="Q19" s="441" t="e">
        <f t="shared" si="0"/>
        <v>#REF!</v>
      </c>
      <c r="R19" s="441" t="e">
        <f t="shared" si="0"/>
        <v>#REF!</v>
      </c>
      <c r="S19" s="74">
        <f t="shared" si="0"/>
        <v>105.78409718387631</v>
      </c>
      <c r="T19" s="442">
        <f t="shared" si="0"/>
        <v>103.32767845491321</v>
      </c>
    </row>
    <row r="20" spans="1:20" s="1" customFormat="1" ht="13.5" thickBot="1">
      <c r="A20" s="512" t="s">
        <v>378</v>
      </c>
      <c r="B20" s="513"/>
      <c r="C20" s="513" t="s">
        <v>380</v>
      </c>
      <c r="D20" s="513" t="s">
        <v>381</v>
      </c>
      <c r="E20" s="513"/>
      <c r="F20" s="513" t="s">
        <v>383</v>
      </c>
      <c r="G20" s="513"/>
      <c r="H20" s="493">
        <v>4</v>
      </c>
      <c r="I20" s="494" t="s">
        <v>4</v>
      </c>
      <c r="J20" s="495" t="e">
        <f aca="true" t="shared" si="4" ref="J20:O20">SUM(J169)</f>
        <v>#REF!</v>
      </c>
      <c r="K20" s="495" t="e">
        <f t="shared" si="4"/>
        <v>#REF!</v>
      </c>
      <c r="L20" s="495" t="e">
        <f t="shared" si="4"/>
        <v>#REF!</v>
      </c>
      <c r="M20" s="496">
        <f>SUM(M169)</f>
        <v>5874000</v>
      </c>
      <c r="N20" s="496">
        <f t="shared" si="4"/>
        <v>4362000</v>
      </c>
      <c r="O20" s="496">
        <f t="shared" si="4"/>
        <v>6112000</v>
      </c>
      <c r="P20" s="79" t="e">
        <f t="shared" si="0"/>
        <v>#REF!</v>
      </c>
      <c r="Q20" s="79" t="e">
        <f t="shared" si="0"/>
        <v>#REF!</v>
      </c>
      <c r="R20" s="79" t="e">
        <f t="shared" si="0"/>
        <v>#REF!</v>
      </c>
      <c r="S20" s="76">
        <f t="shared" si="0"/>
        <v>74.25944841675178</v>
      </c>
      <c r="T20" s="497">
        <f t="shared" si="0"/>
        <v>140.11921137093077</v>
      </c>
    </row>
    <row r="21" spans="1:20" s="1" customFormat="1" ht="12.75">
      <c r="A21" s="514"/>
      <c r="B21" s="515"/>
      <c r="C21" s="515"/>
      <c r="D21" s="515"/>
      <c r="E21" s="515"/>
      <c r="F21" s="515"/>
      <c r="G21" s="515"/>
      <c r="H21" s="498"/>
      <c r="I21" s="499" t="s">
        <v>168</v>
      </c>
      <c r="J21" s="500" t="e">
        <f aca="true" t="shared" si="5" ref="J21:O21">J16+J17-J19-J20</f>
        <v>#REF!</v>
      </c>
      <c r="K21" s="500" t="e">
        <f t="shared" si="5"/>
        <v>#REF!</v>
      </c>
      <c r="L21" s="500" t="e">
        <f t="shared" si="5"/>
        <v>#REF!</v>
      </c>
      <c r="M21" s="501">
        <f t="shared" si="5"/>
        <v>-690000</v>
      </c>
      <c r="N21" s="501">
        <f t="shared" si="5"/>
        <v>0</v>
      </c>
      <c r="O21" s="501">
        <f t="shared" si="5"/>
        <v>0</v>
      </c>
      <c r="P21" s="69" t="e">
        <f>K21/J21*100</f>
        <v>#REF!</v>
      </c>
      <c r="Q21" s="69">
        <v>0</v>
      </c>
      <c r="R21" s="69" t="e">
        <f>M21/L21*100</f>
        <v>#REF!</v>
      </c>
      <c r="S21" s="711">
        <f t="shared" si="0"/>
        <v>0</v>
      </c>
      <c r="T21" s="747" t="e">
        <f t="shared" si="0"/>
        <v>#DIV/0!</v>
      </c>
    </row>
    <row r="22" spans="1:20" s="1" customFormat="1" ht="12.75">
      <c r="A22" s="510"/>
      <c r="B22" s="511"/>
      <c r="C22" s="511"/>
      <c r="D22" s="511"/>
      <c r="E22" s="511"/>
      <c r="F22" s="511"/>
      <c r="G22" s="511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710"/>
      <c r="T22" s="746"/>
    </row>
    <row r="23" spans="1:20" s="117" customFormat="1" ht="12.75">
      <c r="A23" s="516"/>
      <c r="B23" s="517"/>
      <c r="C23" s="517"/>
      <c r="D23" s="517"/>
      <c r="E23" s="517"/>
      <c r="F23" s="517"/>
      <c r="G23" s="517"/>
      <c r="H23" s="141" t="s">
        <v>5</v>
      </c>
      <c r="I23" s="136"/>
      <c r="J23" s="142"/>
      <c r="K23" s="142"/>
      <c r="L23" s="142"/>
      <c r="M23" s="142"/>
      <c r="N23" s="142"/>
      <c r="O23" s="142"/>
      <c r="P23" s="143"/>
      <c r="Q23" s="144"/>
      <c r="R23" s="144"/>
      <c r="S23" s="142"/>
      <c r="T23" s="145"/>
    </row>
    <row r="24" spans="1:20" s="1" customFormat="1" ht="12.75">
      <c r="A24" s="510"/>
      <c r="B24" s="511"/>
      <c r="C24" s="511"/>
      <c r="D24" s="511"/>
      <c r="E24" s="511"/>
      <c r="F24" s="511"/>
      <c r="G24" s="511"/>
      <c r="H24" s="31">
        <v>8</v>
      </c>
      <c r="I24" s="8" t="s">
        <v>6</v>
      </c>
      <c r="J24" s="16">
        <f aca="true" t="shared" si="6" ref="J24:O24">SUM(J195)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1">
        <v>0</v>
      </c>
      <c r="Q24" s="443">
        <v>0</v>
      </c>
      <c r="R24" s="443">
        <v>0</v>
      </c>
      <c r="S24" s="59">
        <v>0</v>
      </c>
      <c r="T24" s="75">
        <v>0</v>
      </c>
    </row>
    <row r="25" spans="1:20" s="1" customFormat="1" ht="12.75">
      <c r="A25" s="510"/>
      <c r="B25" s="511"/>
      <c r="C25" s="511"/>
      <c r="D25" s="511"/>
      <c r="E25" s="511"/>
      <c r="F25" s="511"/>
      <c r="G25" s="511"/>
      <c r="H25" s="31">
        <v>5</v>
      </c>
      <c r="I25" s="8" t="s">
        <v>152</v>
      </c>
      <c r="J25" s="16">
        <f aca="true" t="shared" si="7" ref="J25:O25">SUM(J202)</f>
        <v>0</v>
      </c>
      <c r="K25" s="16">
        <f t="shared" si="7"/>
        <v>0</v>
      </c>
      <c r="L25" s="16">
        <f t="shared" si="7"/>
        <v>0</v>
      </c>
      <c r="M25" s="15">
        <f t="shared" si="7"/>
        <v>310000</v>
      </c>
      <c r="N25" s="15">
        <f t="shared" si="7"/>
        <v>0</v>
      </c>
      <c r="O25" s="15">
        <f t="shared" si="7"/>
        <v>0</v>
      </c>
      <c r="P25" s="441">
        <v>0</v>
      </c>
      <c r="Q25" s="443">
        <v>0</v>
      </c>
      <c r="R25" s="443">
        <v>0</v>
      </c>
      <c r="S25" s="74">
        <f>N25/M25*100</f>
        <v>0</v>
      </c>
      <c r="T25" s="75">
        <v>0</v>
      </c>
    </row>
    <row r="26" spans="1:20" s="1" customFormat="1" ht="12.75">
      <c r="A26" s="510"/>
      <c r="B26" s="511"/>
      <c r="C26" s="511"/>
      <c r="D26" s="511"/>
      <c r="E26" s="511"/>
      <c r="F26" s="511"/>
      <c r="G26" s="511"/>
      <c r="H26" s="31"/>
      <c r="I26" s="8" t="s">
        <v>7</v>
      </c>
      <c r="J26" s="16">
        <f aca="true" t="shared" si="8" ref="J26:O26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-310000</v>
      </c>
      <c r="N26" s="15">
        <f t="shared" si="8"/>
        <v>0</v>
      </c>
      <c r="O26" s="15">
        <f t="shared" si="8"/>
        <v>0</v>
      </c>
      <c r="P26" s="441">
        <v>0</v>
      </c>
      <c r="Q26" s="443">
        <v>0</v>
      </c>
      <c r="R26" s="443">
        <v>0</v>
      </c>
      <c r="S26" s="74">
        <f>N26/M26*100</f>
        <v>0</v>
      </c>
      <c r="T26" s="75">
        <v>0</v>
      </c>
    </row>
    <row r="27" spans="1:20" s="1" customFormat="1" ht="12.75">
      <c r="A27" s="510"/>
      <c r="B27" s="511"/>
      <c r="C27" s="511"/>
      <c r="D27" s="511"/>
      <c r="E27" s="511"/>
      <c r="F27" s="511"/>
      <c r="G27" s="511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17" customFormat="1" ht="25.5" customHeight="1">
      <c r="A28" s="516"/>
      <c r="B28" s="517"/>
      <c r="C28" s="517"/>
      <c r="D28" s="517"/>
      <c r="E28" s="517"/>
      <c r="F28" s="517"/>
      <c r="G28" s="517"/>
      <c r="H28" s="752" t="s">
        <v>8</v>
      </c>
      <c r="I28" s="753"/>
      <c r="J28" s="142"/>
      <c r="K28" s="142"/>
      <c r="L28" s="142"/>
      <c r="M28" s="142"/>
      <c r="N28" s="142"/>
      <c r="O28" s="142"/>
      <c r="P28" s="143"/>
      <c r="Q28" s="144"/>
      <c r="R28" s="144"/>
      <c r="S28" s="142"/>
      <c r="T28" s="145"/>
    </row>
    <row r="29" spans="1:20" s="1" customFormat="1" ht="12.75">
      <c r="A29" s="510"/>
      <c r="B29" s="511"/>
      <c r="C29" s="511"/>
      <c r="D29" s="511"/>
      <c r="E29" s="511"/>
      <c r="F29" s="511"/>
      <c r="G29" s="511"/>
      <c r="H29" s="31">
        <v>9</v>
      </c>
      <c r="I29" s="55" t="s">
        <v>577</v>
      </c>
      <c r="J29" s="16">
        <f aca="true" t="shared" si="9" ref="J29:O29">SUM(J214)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1">
        <f>K29/J29*100</f>
        <v>0</v>
      </c>
      <c r="Q29" s="441">
        <v>0</v>
      </c>
      <c r="R29" s="441">
        <v>0</v>
      </c>
      <c r="S29" s="441">
        <v>0</v>
      </c>
      <c r="T29" s="75">
        <v>0</v>
      </c>
    </row>
    <row r="30" spans="1:20" s="1" customFormat="1" ht="12.75">
      <c r="A30" s="510"/>
      <c r="B30" s="511"/>
      <c r="C30" s="511"/>
      <c r="D30" s="511"/>
      <c r="E30" s="511"/>
      <c r="F30" s="511"/>
      <c r="G30" s="511"/>
      <c r="H30" s="31"/>
      <c r="I30" s="687" t="s">
        <v>576</v>
      </c>
      <c r="J30" s="18"/>
      <c r="K30" s="8"/>
      <c r="L30" s="18"/>
      <c r="M30" s="15">
        <v>1000000</v>
      </c>
      <c r="N30" s="444"/>
      <c r="O30" s="444"/>
      <c r="P30" s="441"/>
      <c r="Q30" s="445"/>
      <c r="R30" s="445"/>
      <c r="S30" s="444"/>
      <c r="T30" s="446"/>
    </row>
    <row r="31" spans="1:20" s="117" customFormat="1" ht="27" customHeight="1" thickBot="1">
      <c r="A31" s="518"/>
      <c r="B31" s="519"/>
      <c r="C31" s="519"/>
      <c r="D31" s="519"/>
      <c r="E31" s="519"/>
      <c r="F31" s="519"/>
      <c r="G31" s="519"/>
      <c r="H31" s="750" t="s">
        <v>10</v>
      </c>
      <c r="I31" s="751"/>
      <c r="J31" s="137" t="e">
        <f>J21+J26+J29</f>
        <v>#REF!</v>
      </c>
      <c r="K31" s="137" t="e">
        <f>K21+K26+K29</f>
        <v>#REF!</v>
      </c>
      <c r="L31" s="137" t="e">
        <f>L21+L26+L29</f>
        <v>#REF!</v>
      </c>
      <c r="M31" s="449">
        <f>M21+M26+M30</f>
        <v>0</v>
      </c>
      <c r="N31" s="449">
        <f>N21+N26+N30</f>
        <v>0</v>
      </c>
      <c r="O31" s="449">
        <f>O21+O26+O30</f>
        <v>0</v>
      </c>
      <c r="P31" s="447"/>
      <c r="Q31" s="447"/>
      <c r="R31" s="447"/>
      <c r="S31" s="447"/>
      <c r="T31" s="448"/>
    </row>
    <row r="32" spans="1:20" s="1" customFormat="1" ht="12.75">
      <c r="A32" s="520"/>
      <c r="B32" s="520"/>
      <c r="C32" s="520"/>
      <c r="D32" s="520"/>
      <c r="E32" s="520"/>
      <c r="F32" s="520"/>
      <c r="G32" s="520"/>
      <c r="H32" s="62"/>
      <c r="I32" s="63"/>
      <c r="J32" s="64"/>
      <c r="K32" s="64"/>
      <c r="L32" s="64"/>
      <c r="M32" s="64"/>
      <c r="N32" s="64"/>
      <c r="O32" s="64"/>
      <c r="P32" s="65"/>
      <c r="Q32" s="66"/>
      <c r="R32" s="66"/>
      <c r="S32" s="66"/>
      <c r="T32" s="66"/>
    </row>
    <row r="33" spans="1:20" ht="13.5" thickBot="1">
      <c r="A33" s="520"/>
      <c r="B33" s="520"/>
      <c r="C33" s="520"/>
      <c r="D33" s="520"/>
      <c r="E33" s="520"/>
      <c r="F33" s="520"/>
      <c r="G33" s="52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1"/>
      <c r="B34" s="522"/>
      <c r="C34" s="522"/>
      <c r="D34" s="522"/>
      <c r="E34" s="522"/>
      <c r="F34" s="522"/>
      <c r="G34" s="522"/>
      <c r="H34" s="43" t="s">
        <v>11</v>
      </c>
      <c r="I34" s="686" t="s">
        <v>12</v>
      </c>
      <c r="J34" s="86" t="s">
        <v>172</v>
      </c>
      <c r="K34" s="86" t="s">
        <v>173</v>
      </c>
      <c r="L34" s="86" t="s">
        <v>174</v>
      </c>
      <c r="M34" s="324" t="s">
        <v>574</v>
      </c>
      <c r="N34" s="324" t="s">
        <v>582</v>
      </c>
      <c r="O34" s="324" t="s">
        <v>622</v>
      </c>
      <c r="P34" s="306" t="s">
        <v>169</v>
      </c>
      <c r="Q34" s="307" t="s">
        <v>170</v>
      </c>
      <c r="R34" s="306" t="s">
        <v>171</v>
      </c>
      <c r="S34" s="307" t="s">
        <v>169</v>
      </c>
      <c r="T34" s="308" t="s">
        <v>170</v>
      </c>
    </row>
    <row r="35" spans="1:20" s="320" customFormat="1" ht="10.5" thickBot="1">
      <c r="A35" s="523"/>
      <c r="B35" s="524"/>
      <c r="C35" s="524"/>
      <c r="D35" s="524"/>
      <c r="E35" s="524"/>
      <c r="F35" s="524"/>
      <c r="G35" s="524"/>
      <c r="H35" s="313"/>
      <c r="I35" s="314"/>
      <c r="J35" s="315">
        <v>1</v>
      </c>
      <c r="K35" s="315">
        <v>2</v>
      </c>
      <c r="L35" s="315">
        <v>3</v>
      </c>
      <c r="M35" s="315">
        <v>1</v>
      </c>
      <c r="N35" s="315">
        <v>2</v>
      </c>
      <c r="O35" s="315">
        <v>3</v>
      </c>
      <c r="P35" s="316">
        <v>7</v>
      </c>
      <c r="Q35" s="317">
        <v>8</v>
      </c>
      <c r="R35" s="317">
        <v>9</v>
      </c>
      <c r="S35" s="318">
        <v>4</v>
      </c>
      <c r="T35" s="319">
        <v>5</v>
      </c>
    </row>
    <row r="36" spans="1:20" s="5" customFormat="1" ht="13.5" thickBot="1">
      <c r="A36" s="525"/>
      <c r="B36" s="526"/>
      <c r="C36" s="526"/>
      <c r="D36" s="526"/>
      <c r="E36" s="526"/>
      <c r="F36" s="526"/>
      <c r="G36" s="526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4" customFormat="1" ht="13.5" thickBot="1">
      <c r="A37" s="527"/>
      <c r="B37" s="528"/>
      <c r="C37" s="528"/>
      <c r="D37" s="528"/>
      <c r="E37" s="528"/>
      <c r="F37" s="528"/>
      <c r="G37" s="528"/>
      <c r="H37" s="87">
        <v>6</v>
      </c>
      <c r="I37" s="88" t="s">
        <v>1</v>
      </c>
      <c r="J37" s="89" t="e">
        <f>SUM(J38+J53+J63+J74+#REF!+J90)</f>
        <v>#REF!</v>
      </c>
      <c r="K37" s="89" t="e">
        <f>SUM(K38+K53+K63+K74+#REF!)</f>
        <v>#REF!</v>
      </c>
      <c r="L37" s="89" t="e">
        <f>SUM(L38+L53+L63+L74+#REF!)</f>
        <v>#REF!</v>
      </c>
      <c r="M37" s="89">
        <f>SUM(M38+M53+M63+M74+M87+M90)</f>
        <v>12228000</v>
      </c>
      <c r="N37" s="89">
        <f>SUM(N38+N53+N63+N74+N87+N90)</f>
        <v>12025000</v>
      </c>
      <c r="O37" s="89">
        <f>SUM(O38+O53+O63+O74+O87+O90)</f>
        <v>14030000</v>
      </c>
      <c r="P37" s="90" t="e">
        <f>K37/J37*100</f>
        <v>#REF!</v>
      </c>
      <c r="Q37" s="91" t="e">
        <f>L37/K37*100</f>
        <v>#REF!</v>
      </c>
      <c r="R37" s="91" t="e">
        <f>M37/L37*100</f>
        <v>#REF!</v>
      </c>
      <c r="S37" s="92">
        <f>N37/M37*100</f>
        <v>98.33987569512594</v>
      </c>
      <c r="T37" s="93">
        <f>O37/N37*100</f>
        <v>116.67359667359666</v>
      </c>
    </row>
    <row r="38" spans="1:20" s="125" customFormat="1" ht="12.75">
      <c r="A38" s="529"/>
      <c r="B38" s="530"/>
      <c r="C38" s="530"/>
      <c r="D38" s="530"/>
      <c r="E38" s="530"/>
      <c r="F38" s="530"/>
      <c r="G38" s="530"/>
      <c r="H38" s="118">
        <v>61</v>
      </c>
      <c r="I38" s="119" t="s">
        <v>13</v>
      </c>
      <c r="J38" s="120" t="e">
        <f>SUM(J39+#REF!+J47+J50+#REF!)</f>
        <v>#REF!</v>
      </c>
      <c r="K38" s="120" t="e">
        <f>SUM(K39+#REF!+K47+K50+#REF!)</f>
        <v>#REF!</v>
      </c>
      <c r="L38" s="120" t="e">
        <f>SUM(L39+#REF!+L47+L50+#REF!)</f>
        <v>#REF!</v>
      </c>
      <c r="M38" s="120">
        <f aca="true" t="shared" si="10" ref="M38:R38">SUM(M39+M47+M50)</f>
        <v>3335000</v>
      </c>
      <c r="N38" s="120">
        <f t="shared" si="10"/>
        <v>3425000</v>
      </c>
      <c r="O38" s="120">
        <f t="shared" si="10"/>
        <v>3637000</v>
      </c>
      <c r="P38" s="120" t="e">
        <f t="shared" si="10"/>
        <v>#REF!</v>
      </c>
      <c r="Q38" s="120" t="e">
        <f t="shared" si="10"/>
        <v>#REF!</v>
      </c>
      <c r="R38" s="120" t="e">
        <f t="shared" si="10"/>
        <v>#REF!</v>
      </c>
      <c r="S38" s="123">
        <f aca="true" t="shared" si="11" ref="R38:S80">N38/M38*100</f>
        <v>102.69865067466266</v>
      </c>
      <c r="T38" s="124">
        <f>O38/N38*100</f>
        <v>106.1897810218978</v>
      </c>
    </row>
    <row r="39" spans="1:20" s="457" customFormat="1" ht="12.75">
      <c r="A39" s="531" t="s">
        <v>378</v>
      </c>
      <c r="B39" s="532"/>
      <c r="C39" s="532"/>
      <c r="D39" s="532"/>
      <c r="E39" s="532"/>
      <c r="F39" s="532"/>
      <c r="G39" s="532"/>
      <c r="H39" s="450">
        <v>611</v>
      </c>
      <c r="I39" s="451" t="s">
        <v>14</v>
      </c>
      <c r="J39" s="452">
        <f aca="true" t="shared" si="12" ref="J39:O39">SUM(J40:J46)</f>
        <v>2154483</v>
      </c>
      <c r="K39" s="452">
        <f t="shared" si="12"/>
        <v>1910000</v>
      </c>
      <c r="L39" s="452">
        <f t="shared" si="12"/>
        <v>2210000</v>
      </c>
      <c r="M39" s="452">
        <f>SUM(M40:M46)</f>
        <v>3100000</v>
      </c>
      <c r="N39" s="452">
        <f t="shared" si="12"/>
        <v>3193000</v>
      </c>
      <c r="O39" s="452">
        <f t="shared" si="12"/>
        <v>3405000</v>
      </c>
      <c r="P39" s="453">
        <f aca="true" t="shared" si="13" ref="P39:P55">K39/J39*100</f>
        <v>88.65235882576006</v>
      </c>
      <c r="Q39" s="454">
        <f aca="true" t="shared" si="14" ref="Q39:Q56">L39/K39*100</f>
        <v>115.70680628272252</v>
      </c>
      <c r="R39" s="454">
        <f t="shared" si="11"/>
        <v>140.27149321266967</v>
      </c>
      <c r="S39" s="455">
        <f t="shared" si="11"/>
        <v>103</v>
      </c>
      <c r="T39" s="456">
        <f>O39/N39*100</f>
        <v>106.63952395865957</v>
      </c>
    </row>
    <row r="40" spans="1:20" s="461" customFormat="1" ht="12.75">
      <c r="A40" s="531"/>
      <c r="B40" s="532"/>
      <c r="C40" s="532"/>
      <c r="D40" s="532"/>
      <c r="E40" s="532"/>
      <c r="F40" s="532"/>
      <c r="G40" s="532"/>
      <c r="H40" s="458">
        <v>6111</v>
      </c>
      <c r="I40" s="459" t="s">
        <v>15</v>
      </c>
      <c r="J40" s="460">
        <v>1821860</v>
      </c>
      <c r="K40" s="460">
        <v>1700000</v>
      </c>
      <c r="L40" s="460">
        <v>2000000</v>
      </c>
      <c r="M40" s="460">
        <v>2800000</v>
      </c>
      <c r="N40" s="460">
        <v>2900000</v>
      </c>
      <c r="O40" s="460">
        <v>3100000</v>
      </c>
      <c r="P40" s="453">
        <f t="shared" si="13"/>
        <v>93.31123137892044</v>
      </c>
      <c r="Q40" s="454">
        <f t="shared" si="14"/>
        <v>117.64705882352942</v>
      </c>
      <c r="R40" s="454">
        <f t="shared" si="11"/>
        <v>140</v>
      </c>
      <c r="S40" s="455">
        <f t="shared" si="11"/>
        <v>103.57142857142858</v>
      </c>
      <c r="T40" s="456"/>
    </row>
    <row r="41" spans="1:20" s="467" customFormat="1" ht="12.75">
      <c r="A41" s="533"/>
      <c r="B41" s="534"/>
      <c r="C41" s="534"/>
      <c r="D41" s="534"/>
      <c r="E41" s="534"/>
      <c r="F41" s="534"/>
      <c r="G41" s="534"/>
      <c r="H41" s="458">
        <v>6112</v>
      </c>
      <c r="I41" s="459" t="s">
        <v>16</v>
      </c>
      <c r="J41" s="462">
        <v>175805</v>
      </c>
      <c r="K41" s="462">
        <v>100000</v>
      </c>
      <c r="L41" s="462">
        <v>100000</v>
      </c>
      <c r="M41" s="462">
        <v>140000</v>
      </c>
      <c r="N41" s="462">
        <v>150000</v>
      </c>
      <c r="O41" s="462">
        <v>160000</v>
      </c>
      <c r="P41" s="463">
        <f t="shared" si="13"/>
        <v>56.88120360626831</v>
      </c>
      <c r="Q41" s="464">
        <f t="shared" si="14"/>
        <v>100</v>
      </c>
      <c r="R41" s="464">
        <f t="shared" si="11"/>
        <v>140</v>
      </c>
      <c r="S41" s="465">
        <f t="shared" si="11"/>
        <v>107.14285714285714</v>
      </c>
      <c r="T41" s="466"/>
    </row>
    <row r="42" spans="1:20" s="461" customFormat="1" ht="12.75">
      <c r="A42" s="531"/>
      <c r="B42" s="532"/>
      <c r="C42" s="532"/>
      <c r="D42" s="532"/>
      <c r="E42" s="532"/>
      <c r="F42" s="532"/>
      <c r="G42" s="532"/>
      <c r="H42" s="458">
        <v>6113</v>
      </c>
      <c r="I42" s="459" t="s">
        <v>351</v>
      </c>
      <c r="J42" s="460">
        <v>30942</v>
      </c>
      <c r="K42" s="460">
        <v>20000</v>
      </c>
      <c r="L42" s="460">
        <v>20000</v>
      </c>
      <c r="M42" s="460">
        <v>40000</v>
      </c>
      <c r="N42" s="460">
        <v>30000</v>
      </c>
      <c r="O42" s="460">
        <v>40000</v>
      </c>
      <c r="P42" s="453">
        <f t="shared" si="13"/>
        <v>64.6370628918622</v>
      </c>
      <c r="Q42" s="454">
        <f t="shared" si="14"/>
        <v>100</v>
      </c>
      <c r="R42" s="454">
        <f t="shared" si="11"/>
        <v>200</v>
      </c>
      <c r="S42" s="455">
        <f t="shared" si="11"/>
        <v>75</v>
      </c>
      <c r="T42" s="456"/>
    </row>
    <row r="43" spans="1:20" s="461" customFormat="1" ht="12.75">
      <c r="A43" s="531"/>
      <c r="B43" s="532"/>
      <c r="C43" s="532"/>
      <c r="D43" s="532"/>
      <c r="E43" s="532"/>
      <c r="F43" s="532"/>
      <c r="G43" s="532"/>
      <c r="H43" s="458">
        <v>6114</v>
      </c>
      <c r="I43" s="468" t="s">
        <v>113</v>
      </c>
      <c r="J43" s="460">
        <v>64474</v>
      </c>
      <c r="K43" s="460">
        <v>30000</v>
      </c>
      <c r="L43" s="460">
        <v>30000</v>
      </c>
      <c r="M43" s="460">
        <v>100000</v>
      </c>
      <c r="N43" s="460">
        <v>100000</v>
      </c>
      <c r="O43" s="460">
        <v>100000</v>
      </c>
      <c r="P43" s="453">
        <f t="shared" si="13"/>
        <v>46.530384340974656</v>
      </c>
      <c r="Q43" s="454">
        <f t="shared" si="14"/>
        <v>100</v>
      </c>
      <c r="R43" s="454">
        <f t="shared" si="11"/>
        <v>333.33333333333337</v>
      </c>
      <c r="S43" s="455">
        <f t="shared" si="11"/>
        <v>100</v>
      </c>
      <c r="T43" s="456"/>
    </row>
    <row r="44" spans="1:20" s="461" customFormat="1" ht="12.75">
      <c r="A44" s="531"/>
      <c r="B44" s="532"/>
      <c r="C44" s="532"/>
      <c r="D44" s="532"/>
      <c r="E44" s="532"/>
      <c r="F44" s="532"/>
      <c r="G44" s="532"/>
      <c r="H44" s="458">
        <v>6115</v>
      </c>
      <c r="I44" s="468" t="s">
        <v>17</v>
      </c>
      <c r="J44" s="460">
        <v>61402</v>
      </c>
      <c r="K44" s="460">
        <v>50000</v>
      </c>
      <c r="L44" s="460">
        <v>50000</v>
      </c>
      <c r="M44" s="460">
        <v>140000</v>
      </c>
      <c r="N44" s="460">
        <v>120000</v>
      </c>
      <c r="O44" s="460">
        <v>100000</v>
      </c>
      <c r="P44" s="453">
        <f t="shared" si="13"/>
        <v>81.43057229406209</v>
      </c>
      <c r="Q44" s="454">
        <f t="shared" si="14"/>
        <v>100</v>
      </c>
      <c r="R44" s="454">
        <f t="shared" si="11"/>
        <v>280</v>
      </c>
      <c r="S44" s="455">
        <v>0</v>
      </c>
      <c r="T44" s="456"/>
    </row>
    <row r="45" spans="1:20" s="461" customFormat="1" ht="12.75">
      <c r="A45" s="531"/>
      <c r="B45" s="532"/>
      <c r="C45" s="532"/>
      <c r="D45" s="532"/>
      <c r="E45" s="532"/>
      <c r="F45" s="532"/>
      <c r="G45" s="532"/>
      <c r="H45" s="458">
        <v>6116</v>
      </c>
      <c r="I45" s="468" t="s">
        <v>122</v>
      </c>
      <c r="J45" s="460">
        <v>0</v>
      </c>
      <c r="K45" s="460">
        <v>10000</v>
      </c>
      <c r="L45" s="460">
        <v>10000</v>
      </c>
      <c r="M45" s="460">
        <v>5000</v>
      </c>
      <c r="N45" s="460">
        <v>3000</v>
      </c>
      <c r="O45" s="460">
        <v>5000</v>
      </c>
      <c r="P45" s="453">
        <v>0</v>
      </c>
      <c r="Q45" s="454">
        <f t="shared" si="14"/>
        <v>100</v>
      </c>
      <c r="R45" s="454">
        <f t="shared" si="11"/>
        <v>50</v>
      </c>
      <c r="S45" s="455">
        <f t="shared" si="11"/>
        <v>60</v>
      </c>
      <c r="T45" s="456"/>
    </row>
    <row r="46" spans="1:20" s="461" customFormat="1" ht="12.75">
      <c r="A46" s="531"/>
      <c r="B46" s="532"/>
      <c r="C46" s="532"/>
      <c r="D46" s="532"/>
      <c r="E46" s="532"/>
      <c r="F46" s="532"/>
      <c r="G46" s="532"/>
      <c r="H46" s="458">
        <v>6117</v>
      </c>
      <c r="I46" s="459" t="s">
        <v>350</v>
      </c>
      <c r="J46" s="460">
        <v>0</v>
      </c>
      <c r="K46" s="460">
        <v>0</v>
      </c>
      <c r="L46" s="460">
        <v>0</v>
      </c>
      <c r="M46" s="460">
        <v>-125000</v>
      </c>
      <c r="N46" s="460">
        <v>-110000</v>
      </c>
      <c r="O46" s="460">
        <v>-100000</v>
      </c>
      <c r="P46" s="453">
        <v>0</v>
      </c>
      <c r="Q46" s="454">
        <v>0</v>
      </c>
      <c r="R46" s="454">
        <v>0</v>
      </c>
      <c r="S46" s="455">
        <v>0</v>
      </c>
      <c r="T46" s="456"/>
    </row>
    <row r="47" spans="1:20" s="457" customFormat="1" ht="12.75">
      <c r="A47" s="531" t="s">
        <v>378</v>
      </c>
      <c r="B47" s="532"/>
      <c r="C47" s="532"/>
      <c r="D47" s="532"/>
      <c r="E47" s="532"/>
      <c r="F47" s="532"/>
      <c r="G47" s="532"/>
      <c r="H47" s="450">
        <v>613</v>
      </c>
      <c r="I47" s="451" t="s">
        <v>18</v>
      </c>
      <c r="J47" s="452" t="e">
        <f>SUM(J48+J49)</f>
        <v>#REF!</v>
      </c>
      <c r="K47" s="452" t="e">
        <f>SUM(K48+K49)</f>
        <v>#REF!</v>
      </c>
      <c r="L47" s="452" t="e">
        <f>SUM(L48+L49)</f>
        <v>#REF!</v>
      </c>
      <c r="M47" s="452">
        <f>M48+M49</f>
        <v>204000</v>
      </c>
      <c r="N47" s="452">
        <f>N48+N49</f>
        <v>201000</v>
      </c>
      <c r="O47" s="452">
        <f>O48+O49</f>
        <v>201000</v>
      </c>
      <c r="P47" s="453" t="e">
        <f t="shared" si="13"/>
        <v>#REF!</v>
      </c>
      <c r="Q47" s="454" t="e">
        <f t="shared" si="14"/>
        <v>#REF!</v>
      </c>
      <c r="R47" s="454" t="e">
        <f t="shared" si="11"/>
        <v>#REF!</v>
      </c>
      <c r="S47" s="455">
        <f t="shared" si="11"/>
        <v>98.52941176470588</v>
      </c>
      <c r="T47" s="456">
        <f>O47/N47*100</f>
        <v>100</v>
      </c>
    </row>
    <row r="48" spans="1:20" s="461" customFormat="1" ht="12.75">
      <c r="A48" s="531"/>
      <c r="B48" s="532"/>
      <c r="C48" s="532"/>
      <c r="D48" s="532"/>
      <c r="E48" s="532"/>
      <c r="F48" s="532"/>
      <c r="G48" s="532"/>
      <c r="H48" s="475">
        <v>6131</v>
      </c>
      <c r="I48" s="83" t="s">
        <v>19</v>
      </c>
      <c r="J48" s="452" t="e">
        <f>SUM(#REF!)</f>
        <v>#REF!</v>
      </c>
      <c r="K48" s="452" t="e">
        <f>SUM(#REF!)</f>
        <v>#REF!</v>
      </c>
      <c r="L48" s="452" t="e">
        <f>SUM(#REF!)</f>
        <v>#REF!</v>
      </c>
      <c r="M48" s="476">
        <v>4000</v>
      </c>
      <c r="N48" s="476">
        <v>1000</v>
      </c>
      <c r="O48" s="476">
        <v>1000</v>
      </c>
      <c r="P48" s="453">
        <v>0</v>
      </c>
      <c r="Q48" s="454" t="e">
        <f t="shared" si="14"/>
        <v>#REF!</v>
      </c>
      <c r="R48" s="454" t="e">
        <f t="shared" si="11"/>
        <v>#REF!</v>
      </c>
      <c r="S48" s="455">
        <f t="shared" si="11"/>
        <v>25</v>
      </c>
      <c r="T48" s="456"/>
    </row>
    <row r="49" spans="1:20" s="474" customFormat="1" ht="12.75">
      <c r="A49" s="531"/>
      <c r="B49" s="532"/>
      <c r="C49" s="532"/>
      <c r="D49" s="532"/>
      <c r="E49" s="532"/>
      <c r="F49" s="532"/>
      <c r="G49" s="532"/>
      <c r="H49" s="475">
        <v>6134</v>
      </c>
      <c r="I49" s="83" t="s">
        <v>20</v>
      </c>
      <c r="J49" s="476" t="e">
        <f>SUM(#REF!)</f>
        <v>#REF!</v>
      </c>
      <c r="K49" s="476" t="e">
        <f>SUM(#REF!)</f>
        <v>#REF!</v>
      </c>
      <c r="L49" s="476" t="e">
        <f>SUM(#REF!)</f>
        <v>#REF!</v>
      </c>
      <c r="M49" s="476">
        <v>200000</v>
      </c>
      <c r="N49" s="476">
        <v>200000</v>
      </c>
      <c r="O49" s="476">
        <v>200000</v>
      </c>
      <c r="P49" s="453" t="e">
        <f t="shared" si="13"/>
        <v>#REF!</v>
      </c>
      <c r="Q49" s="454" t="e">
        <f t="shared" si="14"/>
        <v>#REF!</v>
      </c>
      <c r="R49" s="454" t="e">
        <f t="shared" si="11"/>
        <v>#REF!</v>
      </c>
      <c r="S49" s="455">
        <f t="shared" si="11"/>
        <v>100</v>
      </c>
      <c r="T49" s="456"/>
    </row>
    <row r="50" spans="1:20" s="457" customFormat="1" ht="12.75">
      <c r="A50" s="531" t="s">
        <v>378</v>
      </c>
      <c r="B50" s="532"/>
      <c r="C50" s="532"/>
      <c r="D50" s="532"/>
      <c r="E50" s="532"/>
      <c r="F50" s="532"/>
      <c r="G50" s="532"/>
      <c r="H50" s="450">
        <v>614</v>
      </c>
      <c r="I50" s="451" t="s">
        <v>21</v>
      </c>
      <c r="J50" s="452" t="e">
        <f aca="true" t="shared" si="15" ref="J50:O50">SUM(J51+J52)</f>
        <v>#REF!</v>
      </c>
      <c r="K50" s="452" t="e">
        <f t="shared" si="15"/>
        <v>#REF!</v>
      </c>
      <c r="L50" s="452" t="e">
        <f t="shared" si="15"/>
        <v>#REF!</v>
      </c>
      <c r="M50" s="452">
        <f t="shared" si="15"/>
        <v>31000</v>
      </c>
      <c r="N50" s="452">
        <f t="shared" si="15"/>
        <v>31000</v>
      </c>
      <c r="O50" s="452">
        <f t="shared" si="15"/>
        <v>31000</v>
      </c>
      <c r="P50" s="453" t="e">
        <f t="shared" si="13"/>
        <v>#REF!</v>
      </c>
      <c r="Q50" s="454" t="e">
        <f t="shared" si="14"/>
        <v>#REF!</v>
      </c>
      <c r="R50" s="454" t="e">
        <f t="shared" si="11"/>
        <v>#REF!</v>
      </c>
      <c r="S50" s="455">
        <f t="shared" si="11"/>
        <v>100</v>
      </c>
      <c r="T50" s="456">
        <f>O50/N50*100</f>
        <v>100</v>
      </c>
    </row>
    <row r="51" spans="1:20" s="461" customFormat="1" ht="12.75">
      <c r="A51" s="531"/>
      <c r="B51" s="532"/>
      <c r="C51" s="532"/>
      <c r="D51" s="532"/>
      <c r="E51" s="532"/>
      <c r="F51" s="532"/>
      <c r="G51" s="532"/>
      <c r="H51" s="475">
        <v>6142</v>
      </c>
      <c r="I51" s="83" t="s">
        <v>22</v>
      </c>
      <c r="J51" s="476" t="e">
        <f>SUM(#REF!)</f>
        <v>#REF!</v>
      </c>
      <c r="K51" s="476" t="e">
        <f>SUM(#REF!)</f>
        <v>#REF!</v>
      </c>
      <c r="L51" s="476" t="e">
        <f>SUM(#REF!)</f>
        <v>#REF!</v>
      </c>
      <c r="M51" s="476">
        <v>30000</v>
      </c>
      <c r="N51" s="476">
        <v>30000</v>
      </c>
      <c r="O51" s="476">
        <v>30000</v>
      </c>
      <c r="P51" s="453" t="e">
        <f t="shared" si="13"/>
        <v>#REF!</v>
      </c>
      <c r="Q51" s="454" t="e">
        <f t="shared" si="14"/>
        <v>#REF!</v>
      </c>
      <c r="R51" s="454" t="e">
        <f t="shared" si="11"/>
        <v>#REF!</v>
      </c>
      <c r="S51" s="455">
        <f t="shared" si="11"/>
        <v>100</v>
      </c>
      <c r="T51" s="456"/>
    </row>
    <row r="52" spans="1:20" s="474" customFormat="1" ht="12.75">
      <c r="A52" s="531"/>
      <c r="B52" s="532"/>
      <c r="C52" s="532"/>
      <c r="D52" s="532"/>
      <c r="E52" s="532"/>
      <c r="F52" s="532"/>
      <c r="G52" s="532"/>
      <c r="H52" s="475">
        <v>6145</v>
      </c>
      <c r="I52" s="83" t="s">
        <v>23</v>
      </c>
      <c r="J52" s="476" t="e">
        <f>SUM(#REF!)</f>
        <v>#REF!</v>
      </c>
      <c r="K52" s="476" t="e">
        <f>SUM(#REF!)</f>
        <v>#REF!</v>
      </c>
      <c r="L52" s="476" t="e">
        <f>SUM(#REF!)</f>
        <v>#REF!</v>
      </c>
      <c r="M52" s="476">
        <v>1000</v>
      </c>
      <c r="N52" s="476">
        <v>1000</v>
      </c>
      <c r="O52" s="476">
        <v>1000</v>
      </c>
      <c r="P52" s="453" t="e">
        <f t="shared" si="13"/>
        <v>#REF!</v>
      </c>
      <c r="Q52" s="454" t="e">
        <f t="shared" si="14"/>
        <v>#REF!</v>
      </c>
      <c r="R52" s="454" t="e">
        <f t="shared" si="11"/>
        <v>#REF!</v>
      </c>
      <c r="S52" s="455">
        <f t="shared" si="11"/>
        <v>100</v>
      </c>
      <c r="T52" s="456"/>
    </row>
    <row r="53" spans="1:20" s="125" customFormat="1" ht="12.75">
      <c r="A53" s="537"/>
      <c r="B53" s="538"/>
      <c r="C53" s="538"/>
      <c r="D53" s="538"/>
      <c r="E53" s="538"/>
      <c r="F53" s="538"/>
      <c r="G53" s="538"/>
      <c r="H53" s="126">
        <v>63</v>
      </c>
      <c r="I53" s="127" t="s">
        <v>24</v>
      </c>
      <c r="J53" s="128" t="e">
        <f>SUM(J54+J57)</f>
        <v>#REF!</v>
      </c>
      <c r="K53" s="128" t="e">
        <f>SUM(K54+K57)</f>
        <v>#REF!</v>
      </c>
      <c r="L53" s="128" t="e">
        <f>SUM(L54+L57)</f>
        <v>#REF!</v>
      </c>
      <c r="M53" s="128">
        <f>SUM(M54+M57+M60)</f>
        <v>5174000</v>
      </c>
      <c r="N53" s="128">
        <f>SUM(N54+N57+N60)</f>
        <v>6520000</v>
      </c>
      <c r="O53" s="128">
        <f>SUM(O54+O57+O60)</f>
        <v>7410000</v>
      </c>
      <c r="P53" s="121" t="e">
        <f t="shared" si="13"/>
        <v>#REF!</v>
      </c>
      <c r="Q53" s="122" t="e">
        <f t="shared" si="14"/>
        <v>#REF!</v>
      </c>
      <c r="R53" s="122" t="e">
        <f t="shared" si="11"/>
        <v>#REF!</v>
      </c>
      <c r="S53" s="123">
        <f t="shared" si="11"/>
        <v>126.01468882875919</v>
      </c>
      <c r="T53" s="124">
        <f>O53/N53*100</f>
        <v>113.65030674846625</v>
      </c>
    </row>
    <row r="54" spans="1:20" s="457" customFormat="1" ht="12.75">
      <c r="A54" s="531"/>
      <c r="B54" s="532"/>
      <c r="C54" s="532"/>
      <c r="D54" s="532" t="s">
        <v>381</v>
      </c>
      <c r="E54" s="532"/>
      <c r="F54" s="532"/>
      <c r="G54" s="532"/>
      <c r="H54" s="450">
        <v>633</v>
      </c>
      <c r="I54" s="451" t="s">
        <v>25</v>
      </c>
      <c r="J54" s="452">
        <f aca="true" t="shared" si="16" ref="J54:R54">SUM(J55:J56)</f>
        <v>949030</v>
      </c>
      <c r="K54" s="452">
        <f t="shared" si="16"/>
        <v>800000</v>
      </c>
      <c r="L54" s="452">
        <f t="shared" si="16"/>
        <v>1280000</v>
      </c>
      <c r="M54" s="452">
        <f t="shared" si="16"/>
        <v>3950000</v>
      </c>
      <c r="N54" s="452">
        <f t="shared" si="16"/>
        <v>4050000</v>
      </c>
      <c r="O54" s="452">
        <f t="shared" si="16"/>
        <v>3750000</v>
      </c>
      <c r="P54" s="452">
        <f t="shared" si="16"/>
        <v>63.22244818393518</v>
      </c>
      <c r="Q54" s="452">
        <f t="shared" si="16"/>
        <v>246.66666666666666</v>
      </c>
      <c r="R54" s="452">
        <f t="shared" si="16"/>
        <v>271.18644067796606</v>
      </c>
      <c r="S54" s="455">
        <f t="shared" si="11"/>
        <v>102.53164556962024</v>
      </c>
      <c r="T54" s="456">
        <f>O54/N54*100</f>
        <v>92.5925925925926</v>
      </c>
    </row>
    <row r="55" spans="1:20" s="461" customFormat="1" ht="12.75">
      <c r="A55" s="531"/>
      <c r="B55" s="532"/>
      <c r="C55" s="532"/>
      <c r="D55" s="532"/>
      <c r="E55" s="532"/>
      <c r="F55" s="532"/>
      <c r="G55" s="532"/>
      <c r="H55" s="458">
        <v>6331</v>
      </c>
      <c r="I55" s="468" t="s">
        <v>393</v>
      </c>
      <c r="J55" s="460">
        <v>949030</v>
      </c>
      <c r="K55" s="460">
        <v>600000</v>
      </c>
      <c r="L55" s="460">
        <v>1180000</v>
      </c>
      <c r="M55" s="460">
        <v>3200000</v>
      </c>
      <c r="N55" s="460">
        <v>3200000</v>
      </c>
      <c r="O55" s="460">
        <v>3200000</v>
      </c>
      <c r="P55" s="453">
        <f t="shared" si="13"/>
        <v>63.22244818393518</v>
      </c>
      <c r="Q55" s="454">
        <f t="shared" si="14"/>
        <v>196.66666666666666</v>
      </c>
      <c r="R55" s="454">
        <f t="shared" si="11"/>
        <v>271.18644067796606</v>
      </c>
      <c r="S55" s="455">
        <f t="shared" si="11"/>
        <v>100</v>
      </c>
      <c r="T55" s="456"/>
    </row>
    <row r="56" spans="1:20" s="461" customFormat="1" ht="12.75">
      <c r="A56" s="531"/>
      <c r="B56" s="532"/>
      <c r="C56" s="532"/>
      <c r="D56" s="532"/>
      <c r="E56" s="532"/>
      <c r="F56" s="532"/>
      <c r="G56" s="532"/>
      <c r="H56" s="458">
        <v>6332</v>
      </c>
      <c r="I56" s="468" t="s">
        <v>394</v>
      </c>
      <c r="J56" s="460">
        <v>0</v>
      </c>
      <c r="K56" s="460">
        <v>200000</v>
      </c>
      <c r="L56" s="460">
        <v>100000</v>
      </c>
      <c r="M56" s="460">
        <f>300000+250000+200000</f>
        <v>750000</v>
      </c>
      <c r="N56" s="460">
        <f>250000+300000+300000</f>
        <v>850000</v>
      </c>
      <c r="O56" s="460">
        <f>250000+300000</f>
        <v>550000</v>
      </c>
      <c r="P56" s="453">
        <v>0</v>
      </c>
      <c r="Q56" s="454">
        <f t="shared" si="14"/>
        <v>50</v>
      </c>
      <c r="R56" s="454">
        <v>0</v>
      </c>
      <c r="S56" s="455">
        <f t="shared" si="11"/>
        <v>113.33333333333333</v>
      </c>
      <c r="T56" s="456"/>
    </row>
    <row r="57" spans="1:20" s="457" customFormat="1" ht="12.75">
      <c r="A57" s="531"/>
      <c r="B57" s="532"/>
      <c r="C57" s="532"/>
      <c r="D57" s="532" t="s">
        <v>381</v>
      </c>
      <c r="E57" s="532"/>
      <c r="F57" s="532"/>
      <c r="G57" s="532"/>
      <c r="H57" s="450">
        <v>634</v>
      </c>
      <c r="I57" s="451" t="s">
        <v>385</v>
      </c>
      <c r="J57" s="452" t="e">
        <f>SUM(J58:J61)</f>
        <v>#REF!</v>
      </c>
      <c r="K57" s="452" t="e">
        <f>SUM(K58:K61)</f>
        <v>#REF!</v>
      </c>
      <c r="L57" s="452" t="e">
        <f>SUM(L58:L61)</f>
        <v>#REF!</v>
      </c>
      <c r="M57" s="452">
        <f>M58+M59</f>
        <v>100000</v>
      </c>
      <c r="N57" s="452">
        <f>N58+N59</f>
        <v>115000</v>
      </c>
      <c r="O57" s="452">
        <f>O58+O59</f>
        <v>125000</v>
      </c>
      <c r="P57" s="453">
        <v>0</v>
      </c>
      <c r="Q57" s="454" t="e">
        <f>L57/K57*100</f>
        <v>#REF!</v>
      </c>
      <c r="R57" s="454" t="e">
        <f>M57/L57*100</f>
        <v>#REF!</v>
      </c>
      <c r="S57" s="455">
        <v>0</v>
      </c>
      <c r="T57" s="456">
        <v>0</v>
      </c>
    </row>
    <row r="58" spans="1:20" ht="12.75">
      <c r="A58" s="510"/>
      <c r="B58" s="511"/>
      <c r="C58" s="511"/>
      <c r="D58" s="511"/>
      <c r="E58" s="511"/>
      <c r="F58" s="511"/>
      <c r="G58" s="511"/>
      <c r="H58" s="30">
        <v>6341</v>
      </c>
      <c r="I58" s="20" t="s">
        <v>388</v>
      </c>
      <c r="J58" s="21">
        <v>0</v>
      </c>
      <c r="K58" s="21">
        <v>0</v>
      </c>
      <c r="L58" s="21">
        <v>0</v>
      </c>
      <c r="M58" s="21">
        <v>100000</v>
      </c>
      <c r="N58" s="21">
        <v>115000</v>
      </c>
      <c r="O58" s="21">
        <v>125000</v>
      </c>
      <c r="P58" s="69">
        <v>0</v>
      </c>
      <c r="Q58" s="70">
        <v>0</v>
      </c>
      <c r="R58" s="70">
        <v>0</v>
      </c>
      <c r="S58" s="71">
        <v>0</v>
      </c>
      <c r="T58" s="72"/>
    </row>
    <row r="59" spans="1:20" ht="12.75">
      <c r="A59" s="510"/>
      <c r="B59" s="511"/>
      <c r="C59" s="511"/>
      <c r="D59" s="511"/>
      <c r="E59" s="511"/>
      <c r="F59" s="511"/>
      <c r="G59" s="511"/>
      <c r="H59" s="30">
        <v>6342</v>
      </c>
      <c r="I59" s="68" t="s">
        <v>387</v>
      </c>
      <c r="J59" s="21">
        <v>0</v>
      </c>
      <c r="K59" s="21">
        <v>0</v>
      </c>
      <c r="L59" s="21">
        <v>0</v>
      </c>
      <c r="M59" s="21"/>
      <c r="N59" s="21">
        <v>0</v>
      </c>
      <c r="O59" s="21">
        <v>0</v>
      </c>
      <c r="P59" s="69">
        <v>0</v>
      </c>
      <c r="Q59" s="70">
        <v>0</v>
      </c>
      <c r="R59" s="70">
        <v>0</v>
      </c>
      <c r="S59" s="71">
        <v>0</v>
      </c>
      <c r="T59" s="72"/>
    </row>
    <row r="60" spans="1:20" s="457" customFormat="1" ht="21">
      <c r="A60" s="531"/>
      <c r="B60" s="532"/>
      <c r="C60" s="532"/>
      <c r="D60" s="532" t="s">
        <v>381</v>
      </c>
      <c r="E60" s="532"/>
      <c r="F60" s="532"/>
      <c r="G60" s="532"/>
      <c r="H60" s="450">
        <v>638</v>
      </c>
      <c r="I60" s="451" t="s">
        <v>386</v>
      </c>
      <c r="J60" s="452" t="e">
        <f>SUM(J61:J64)</f>
        <v>#REF!</v>
      </c>
      <c r="K60" s="452" t="e">
        <f>SUM(K61:K64)</f>
        <v>#REF!</v>
      </c>
      <c r="L60" s="452" t="e">
        <f>SUM(L61:L64)</f>
        <v>#REF!</v>
      </c>
      <c r="M60" s="452">
        <f>SUM(M61:M62)</f>
        <v>1124000</v>
      </c>
      <c r="N60" s="452">
        <f>SUM(N61:N62)</f>
        <v>2355000</v>
      </c>
      <c r="O60" s="452">
        <f>SUM(O61:O62)</f>
        <v>3535000</v>
      </c>
      <c r="P60" s="453">
        <v>0</v>
      </c>
      <c r="Q60" s="454" t="e">
        <f>L60/K60*100</f>
        <v>#REF!</v>
      </c>
      <c r="R60" s="454" t="e">
        <f>M60/L60*100</f>
        <v>#REF!</v>
      </c>
      <c r="S60" s="455">
        <f>N60/M60*100</f>
        <v>209.51957295373666</v>
      </c>
      <c r="T60" s="456">
        <f>O60/N60*100</f>
        <v>150.10615711252655</v>
      </c>
    </row>
    <row r="61" spans="1:20" ht="21">
      <c r="A61" s="510"/>
      <c r="B61" s="511"/>
      <c r="C61" s="511"/>
      <c r="D61" s="511"/>
      <c r="E61" s="511"/>
      <c r="F61" s="511"/>
      <c r="G61" s="511"/>
      <c r="H61" s="30">
        <v>6381</v>
      </c>
      <c r="I61" s="20" t="s">
        <v>389</v>
      </c>
      <c r="J61" s="21">
        <v>0</v>
      </c>
      <c r="K61" s="21">
        <v>0</v>
      </c>
      <c r="L61" s="21">
        <v>0</v>
      </c>
      <c r="M61" s="21">
        <v>124000</v>
      </c>
      <c r="N61" s="21">
        <v>505000</v>
      </c>
      <c r="O61" s="21">
        <v>535000</v>
      </c>
      <c r="P61" s="69">
        <v>0</v>
      </c>
      <c r="Q61" s="70">
        <v>0</v>
      </c>
      <c r="R61" s="70">
        <v>0</v>
      </c>
      <c r="S61" s="71">
        <v>0</v>
      </c>
      <c r="T61" s="72"/>
    </row>
    <row r="62" spans="1:20" ht="21">
      <c r="A62" s="510"/>
      <c r="B62" s="511"/>
      <c r="C62" s="511"/>
      <c r="D62" s="511"/>
      <c r="E62" s="511"/>
      <c r="F62" s="511"/>
      <c r="G62" s="511"/>
      <c r="H62" s="30">
        <v>6382</v>
      </c>
      <c r="I62" s="20" t="s">
        <v>395</v>
      </c>
      <c r="J62" s="21"/>
      <c r="K62" s="21"/>
      <c r="L62" s="21"/>
      <c r="M62" s="21">
        <f>1000000</f>
        <v>1000000</v>
      </c>
      <c r="N62" s="21">
        <f>850000+1000000</f>
        <v>1850000</v>
      </c>
      <c r="O62" s="21">
        <v>3000000</v>
      </c>
      <c r="P62" s="69"/>
      <c r="Q62" s="70"/>
      <c r="R62" s="70"/>
      <c r="S62" s="71"/>
      <c r="T62" s="72"/>
    </row>
    <row r="63" spans="1:20" s="125" customFormat="1" ht="12.75">
      <c r="A63" s="537"/>
      <c r="B63" s="538"/>
      <c r="C63" s="538"/>
      <c r="D63" s="538"/>
      <c r="E63" s="538"/>
      <c r="F63" s="538"/>
      <c r="G63" s="538"/>
      <c r="H63" s="126">
        <v>64</v>
      </c>
      <c r="I63" s="127" t="s">
        <v>26</v>
      </c>
      <c r="J63" s="128" t="e">
        <f>SUM(J64+J67)</f>
        <v>#REF!</v>
      </c>
      <c r="K63" s="128" t="e">
        <f>SUM(K64,K67)</f>
        <v>#REF!</v>
      </c>
      <c r="L63" s="128" t="e">
        <f>SUM(L64+L67)</f>
        <v>#REF!</v>
      </c>
      <c r="M63" s="128">
        <f>SUM(M64+M67)</f>
        <v>451000</v>
      </c>
      <c r="N63" s="128">
        <f>SUM(N64+N67)</f>
        <v>473000</v>
      </c>
      <c r="O63" s="128">
        <f>SUM(O64+O67)</f>
        <v>476000</v>
      </c>
      <c r="P63" s="121" t="e">
        <f aca="true" t="shared" si="17" ref="P63:P79">K63/J63*100</f>
        <v>#REF!</v>
      </c>
      <c r="Q63" s="122" t="e">
        <f>L63/K63*100</f>
        <v>#REF!</v>
      </c>
      <c r="R63" s="122" t="e">
        <f t="shared" si="11"/>
        <v>#REF!</v>
      </c>
      <c r="S63" s="123">
        <f t="shared" si="11"/>
        <v>104.8780487804878</v>
      </c>
      <c r="T63" s="124">
        <f>O63/N63*100</f>
        <v>100.63424947145879</v>
      </c>
    </row>
    <row r="64" spans="1:20" s="457" customFormat="1" ht="12.75">
      <c r="A64" s="531" t="s">
        <v>378</v>
      </c>
      <c r="B64" s="532"/>
      <c r="C64" s="532"/>
      <c r="D64" s="532"/>
      <c r="E64" s="532"/>
      <c r="F64" s="532"/>
      <c r="G64" s="532"/>
      <c r="H64" s="450">
        <v>641</v>
      </c>
      <c r="I64" s="451" t="s">
        <v>27</v>
      </c>
      <c r="J64" s="452">
        <f>SUM(J65:J66)</f>
        <v>2317</v>
      </c>
      <c r="K64" s="452">
        <f>SUM(K65:K66)</f>
        <v>6000</v>
      </c>
      <c r="L64" s="452">
        <f>SUM(L65:L66)</f>
        <v>6000</v>
      </c>
      <c r="M64" s="452">
        <f>SUM(M65:M66)</f>
        <v>6000</v>
      </c>
      <c r="N64" s="452">
        <f>SUM(N65:N66)</f>
        <v>10000</v>
      </c>
      <c r="O64" s="452">
        <f>SUM(O65:O66)</f>
        <v>11000</v>
      </c>
      <c r="P64" s="453">
        <f t="shared" si="17"/>
        <v>258.95554596460937</v>
      </c>
      <c r="Q64" s="454">
        <f>L64/K64*100</f>
        <v>100</v>
      </c>
      <c r="R64" s="454">
        <f t="shared" si="11"/>
        <v>100</v>
      </c>
      <c r="S64" s="455">
        <f t="shared" si="11"/>
        <v>166.66666666666669</v>
      </c>
      <c r="T64" s="456">
        <f>O64/N64*100</f>
        <v>110.00000000000001</v>
      </c>
    </row>
    <row r="65" spans="1:20" s="461" customFormat="1" ht="12.75">
      <c r="A65" s="531"/>
      <c r="B65" s="532"/>
      <c r="C65" s="532"/>
      <c r="D65" s="532"/>
      <c r="E65" s="532"/>
      <c r="F65" s="532"/>
      <c r="G65" s="532"/>
      <c r="H65" s="458">
        <v>64132</v>
      </c>
      <c r="I65" s="459" t="s">
        <v>153</v>
      </c>
      <c r="J65" s="460">
        <v>2317</v>
      </c>
      <c r="K65" s="460">
        <v>5000</v>
      </c>
      <c r="L65" s="460">
        <v>5000</v>
      </c>
      <c r="M65" s="460">
        <v>1000</v>
      </c>
      <c r="N65" s="460">
        <v>1000</v>
      </c>
      <c r="O65" s="460">
        <v>1000</v>
      </c>
      <c r="P65" s="453">
        <f t="shared" si="17"/>
        <v>215.79628830384115</v>
      </c>
      <c r="Q65" s="454">
        <f>L65/K65*100</f>
        <v>100</v>
      </c>
      <c r="R65" s="454">
        <f t="shared" si="11"/>
        <v>20</v>
      </c>
      <c r="S65" s="455">
        <f t="shared" si="11"/>
        <v>100</v>
      </c>
      <c r="T65" s="456"/>
    </row>
    <row r="66" spans="1:20" s="461" customFormat="1" ht="12.75">
      <c r="A66" s="531"/>
      <c r="B66" s="532"/>
      <c r="C66" s="532"/>
      <c r="D66" s="532"/>
      <c r="E66" s="532"/>
      <c r="F66" s="532"/>
      <c r="G66" s="532"/>
      <c r="H66" s="458">
        <v>64143</v>
      </c>
      <c r="I66" s="468" t="s">
        <v>28</v>
      </c>
      <c r="J66" s="460">
        <v>0</v>
      </c>
      <c r="K66" s="460">
        <v>1000</v>
      </c>
      <c r="L66" s="460">
        <v>1000</v>
      </c>
      <c r="M66" s="460">
        <v>5000</v>
      </c>
      <c r="N66" s="460">
        <v>9000</v>
      </c>
      <c r="O66" s="460">
        <v>10000</v>
      </c>
      <c r="P66" s="453">
        <v>0</v>
      </c>
      <c r="Q66" s="454">
        <v>0</v>
      </c>
      <c r="R66" s="454">
        <v>0</v>
      </c>
      <c r="S66" s="455">
        <f t="shared" si="11"/>
        <v>180</v>
      </c>
      <c r="T66" s="456"/>
    </row>
    <row r="67" spans="1:20" s="457" customFormat="1" ht="12.75">
      <c r="A67" s="531"/>
      <c r="B67" s="532"/>
      <c r="C67" s="532"/>
      <c r="D67" s="532"/>
      <c r="E67" s="532"/>
      <c r="F67" s="532" t="s">
        <v>383</v>
      </c>
      <c r="G67" s="532"/>
      <c r="H67" s="450">
        <v>642</v>
      </c>
      <c r="I67" s="451" t="s">
        <v>29</v>
      </c>
      <c r="J67" s="452" t="e">
        <f>SUM(J68,#REF!,J72,#REF!,J73)</f>
        <v>#REF!</v>
      </c>
      <c r="K67" s="452" t="e">
        <f>SUM(K68,#REF!,K72,#REF!,K73)</f>
        <v>#REF!</v>
      </c>
      <c r="L67" s="452" t="e">
        <f>SUM(L68,#REF!,L72,#REF!,L73)</f>
        <v>#REF!</v>
      </c>
      <c r="M67" s="452">
        <f>SUM(M68:M73)</f>
        <v>445000</v>
      </c>
      <c r="N67" s="452">
        <f>SUM(N68:N73)</f>
        <v>463000</v>
      </c>
      <c r="O67" s="452">
        <f>SUM(O68:O73)</f>
        <v>465000</v>
      </c>
      <c r="P67" s="453" t="e">
        <f t="shared" si="17"/>
        <v>#REF!</v>
      </c>
      <c r="Q67" s="454" t="e">
        <f aca="true" t="shared" si="18" ref="Q67:Q72">L67/K67*100</f>
        <v>#REF!</v>
      </c>
      <c r="R67" s="454" t="e">
        <f t="shared" si="11"/>
        <v>#REF!</v>
      </c>
      <c r="S67" s="455">
        <f t="shared" si="11"/>
        <v>104.04494382022472</v>
      </c>
      <c r="T67" s="456">
        <f>O67/N67*100</f>
        <v>100.43196544276458</v>
      </c>
    </row>
    <row r="68" spans="1:20" s="34" customFormat="1" ht="12.75">
      <c r="A68" s="543"/>
      <c r="B68" s="544"/>
      <c r="C68" s="544"/>
      <c r="D68" s="544"/>
      <c r="E68" s="544"/>
      <c r="F68" s="544"/>
      <c r="G68" s="544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v>30000</v>
      </c>
      <c r="N68" s="35">
        <v>25000</v>
      </c>
      <c r="O68" s="35">
        <v>25000</v>
      </c>
      <c r="P68" s="545">
        <f t="shared" si="17"/>
        <v>58.699225170227756</v>
      </c>
      <c r="Q68" s="546">
        <f t="shared" si="18"/>
        <v>100</v>
      </c>
      <c r="R68" s="546">
        <f t="shared" si="11"/>
        <v>75</v>
      </c>
      <c r="S68" s="547">
        <f t="shared" si="11"/>
        <v>83.33333333333334</v>
      </c>
      <c r="T68" s="548"/>
    </row>
    <row r="69" spans="1:20" ht="12.75">
      <c r="A69" s="514"/>
      <c r="B69" s="515"/>
      <c r="C69" s="515"/>
      <c r="D69" s="515"/>
      <c r="E69" s="515"/>
      <c r="F69" s="515"/>
      <c r="G69" s="515"/>
      <c r="H69" s="52">
        <v>64222</v>
      </c>
      <c r="I69" s="53" t="s">
        <v>154</v>
      </c>
      <c r="J69" s="22">
        <v>78532</v>
      </c>
      <c r="K69" s="22">
        <v>200000</v>
      </c>
      <c r="L69" s="22">
        <v>100000</v>
      </c>
      <c r="M69" s="22">
        <v>270000</v>
      </c>
      <c r="N69" s="22">
        <v>270000</v>
      </c>
      <c r="O69" s="22">
        <v>270000</v>
      </c>
      <c r="P69" s="69">
        <f t="shared" si="17"/>
        <v>254.67325421484236</v>
      </c>
      <c r="Q69" s="70">
        <f t="shared" si="18"/>
        <v>50</v>
      </c>
      <c r="R69" s="70">
        <f t="shared" si="11"/>
        <v>270</v>
      </c>
      <c r="S69" s="71">
        <f t="shared" si="11"/>
        <v>100</v>
      </c>
      <c r="T69" s="72"/>
    </row>
    <row r="70" spans="1:20" ht="12.75">
      <c r="A70" s="510"/>
      <c r="B70" s="511"/>
      <c r="C70" s="511"/>
      <c r="D70" s="511"/>
      <c r="E70" s="511"/>
      <c r="F70" s="511"/>
      <c r="G70" s="511"/>
      <c r="H70" s="30">
        <v>64222</v>
      </c>
      <c r="I70" s="20" t="s">
        <v>620</v>
      </c>
      <c r="J70" s="21">
        <v>83837</v>
      </c>
      <c r="K70" s="21">
        <v>50000</v>
      </c>
      <c r="L70" s="21">
        <v>50000</v>
      </c>
      <c r="M70" s="21">
        <v>30000</v>
      </c>
      <c r="N70" s="21">
        <v>33000</v>
      </c>
      <c r="O70" s="21">
        <v>35000</v>
      </c>
      <c r="P70" s="69">
        <f t="shared" si="17"/>
        <v>59.639538628529166</v>
      </c>
      <c r="Q70" s="70">
        <f t="shared" si="18"/>
        <v>100</v>
      </c>
      <c r="R70" s="70">
        <f t="shared" si="11"/>
        <v>60</v>
      </c>
      <c r="S70" s="71">
        <f t="shared" si="11"/>
        <v>110.00000000000001</v>
      </c>
      <c r="T70" s="72"/>
    </row>
    <row r="71" spans="1:20" ht="12.75">
      <c r="A71" s="510"/>
      <c r="B71" s="511"/>
      <c r="C71" s="511"/>
      <c r="D71" s="511"/>
      <c r="E71" s="511"/>
      <c r="F71" s="511"/>
      <c r="G71" s="511"/>
      <c r="H71" s="30">
        <v>64225</v>
      </c>
      <c r="I71" s="20" t="s">
        <v>131</v>
      </c>
      <c r="J71" s="21">
        <v>13319</v>
      </c>
      <c r="K71" s="21">
        <v>20000</v>
      </c>
      <c r="L71" s="21">
        <v>20000</v>
      </c>
      <c r="M71" s="21">
        <v>40000</v>
      </c>
      <c r="N71" s="21">
        <v>50000</v>
      </c>
      <c r="O71" s="21">
        <v>50000</v>
      </c>
      <c r="P71" s="69">
        <f t="shared" si="17"/>
        <v>150.16142353029508</v>
      </c>
      <c r="Q71" s="70">
        <f t="shared" si="18"/>
        <v>100</v>
      </c>
      <c r="R71" s="70">
        <f t="shared" si="11"/>
        <v>200</v>
      </c>
      <c r="S71" s="71">
        <f t="shared" si="11"/>
        <v>125</v>
      </c>
      <c r="T71" s="72"/>
    </row>
    <row r="72" spans="1:20" ht="12.75">
      <c r="A72" s="510"/>
      <c r="B72" s="511"/>
      <c r="C72" s="511"/>
      <c r="D72" s="511"/>
      <c r="E72" s="511"/>
      <c r="F72" s="511"/>
      <c r="G72" s="511"/>
      <c r="H72" s="29">
        <v>6423</v>
      </c>
      <c r="I72" s="12" t="s">
        <v>396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70000</v>
      </c>
      <c r="N72" s="16">
        <v>80000</v>
      </c>
      <c r="O72" s="16">
        <v>80000</v>
      </c>
      <c r="P72" s="69" t="e">
        <f t="shared" si="17"/>
        <v>#REF!</v>
      </c>
      <c r="Q72" s="70" t="e">
        <f t="shared" si="18"/>
        <v>#REF!</v>
      </c>
      <c r="R72" s="70" t="e">
        <f t="shared" si="11"/>
        <v>#REF!</v>
      </c>
      <c r="S72" s="71">
        <f t="shared" si="11"/>
        <v>114.28571428571428</v>
      </c>
      <c r="T72" s="72"/>
    </row>
    <row r="73" spans="1:20" s="34" customFormat="1" ht="12.75">
      <c r="A73" s="510"/>
      <c r="B73" s="511"/>
      <c r="C73" s="511"/>
      <c r="D73" s="511"/>
      <c r="E73" s="511"/>
      <c r="F73" s="511"/>
      <c r="G73" s="511"/>
      <c r="H73" s="33">
        <v>6429</v>
      </c>
      <c r="I73" s="82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5000</v>
      </c>
      <c r="N73" s="35">
        <v>5000</v>
      </c>
      <c r="O73" s="35">
        <v>5000</v>
      </c>
      <c r="P73" s="69" t="e">
        <f>K73/J73*100</f>
        <v>#REF!</v>
      </c>
      <c r="Q73" s="70">
        <v>0</v>
      </c>
      <c r="R73" s="70" t="e">
        <f>M73/L73*100</f>
        <v>#REF!</v>
      </c>
      <c r="S73" s="71">
        <f>N73/M73*100</f>
        <v>100</v>
      </c>
      <c r="T73" s="72"/>
    </row>
    <row r="74" spans="1:20" s="125" customFormat="1" ht="21">
      <c r="A74" s="537"/>
      <c r="B74" s="538"/>
      <c r="C74" s="538"/>
      <c r="D74" s="538"/>
      <c r="E74" s="538"/>
      <c r="F74" s="538"/>
      <c r="G74" s="538"/>
      <c r="H74" s="303">
        <v>65</v>
      </c>
      <c r="I74" s="127" t="s">
        <v>155</v>
      </c>
      <c r="J74" s="128" t="e">
        <f aca="true" t="shared" si="19" ref="J74:O74">SUM(J75+J79+J83)</f>
        <v>#REF!</v>
      </c>
      <c r="K74" s="128" t="e">
        <f t="shared" si="19"/>
        <v>#REF!</v>
      </c>
      <c r="L74" s="128" t="e">
        <f t="shared" si="19"/>
        <v>#REF!</v>
      </c>
      <c r="M74" s="128">
        <f t="shared" si="19"/>
        <v>3183000</v>
      </c>
      <c r="N74" s="128">
        <f t="shared" si="19"/>
        <v>1517000</v>
      </c>
      <c r="O74" s="128">
        <f t="shared" si="19"/>
        <v>2412000</v>
      </c>
      <c r="P74" s="121" t="e">
        <f t="shared" si="17"/>
        <v>#REF!</v>
      </c>
      <c r="Q74" s="122" t="e">
        <f>L74/K74*100</f>
        <v>#REF!</v>
      </c>
      <c r="R74" s="122" t="e">
        <f t="shared" si="11"/>
        <v>#REF!</v>
      </c>
      <c r="S74" s="123">
        <f t="shared" si="11"/>
        <v>47.65944077913918</v>
      </c>
      <c r="T74" s="124">
        <f>O74/N74*100</f>
        <v>158.99802241265658</v>
      </c>
    </row>
    <row r="75" spans="1:20" s="457" customFormat="1" ht="12.75">
      <c r="A75" s="531" t="s">
        <v>378</v>
      </c>
      <c r="B75" s="532"/>
      <c r="C75" s="532"/>
      <c r="D75" s="532"/>
      <c r="E75" s="532"/>
      <c r="F75" s="532"/>
      <c r="G75" s="532"/>
      <c r="H75" s="450">
        <v>651</v>
      </c>
      <c r="I75" s="451" t="s">
        <v>134</v>
      </c>
      <c r="J75" s="452" t="e">
        <f>SUM(J76+J77)</f>
        <v>#REF!</v>
      </c>
      <c r="K75" s="452" t="e">
        <f>SUM(K76+K77+K78)</f>
        <v>#REF!</v>
      </c>
      <c r="L75" s="452" t="e">
        <f>SUM(L76+L77+L78)</f>
        <v>#REF!</v>
      </c>
      <c r="M75" s="452">
        <f>M76+M77+M78</f>
        <v>55000</v>
      </c>
      <c r="N75" s="452">
        <f>N76+N77+N78</f>
        <v>125000</v>
      </c>
      <c r="O75" s="452">
        <f>O76+O77+O78</f>
        <v>975000</v>
      </c>
      <c r="P75" s="453" t="e">
        <f t="shared" si="17"/>
        <v>#REF!</v>
      </c>
      <c r="Q75" s="454" t="e">
        <f>L75/K75*100</f>
        <v>#REF!</v>
      </c>
      <c r="R75" s="454" t="e">
        <f t="shared" si="11"/>
        <v>#REF!</v>
      </c>
      <c r="S75" s="455">
        <f t="shared" si="11"/>
        <v>227.27272727272728</v>
      </c>
      <c r="T75" s="456">
        <f>O75/N75*100</f>
        <v>780</v>
      </c>
    </row>
    <row r="76" spans="1:20" s="477" customFormat="1" ht="12.75">
      <c r="A76" s="531"/>
      <c r="B76" s="532"/>
      <c r="C76" s="532"/>
      <c r="D76" s="532"/>
      <c r="E76" s="532"/>
      <c r="F76" s="532"/>
      <c r="G76" s="532"/>
      <c r="H76" s="475">
        <v>6512</v>
      </c>
      <c r="I76" s="83" t="s">
        <v>156</v>
      </c>
      <c r="J76" s="476" t="e">
        <f>SUM(#REF!)</f>
        <v>#REF!</v>
      </c>
      <c r="K76" s="476" t="e">
        <f>SUM(#REF!)</f>
        <v>#REF!</v>
      </c>
      <c r="L76" s="476" t="e">
        <f>SUM(#REF!)</f>
        <v>#REF!</v>
      </c>
      <c r="M76" s="476">
        <v>35000</v>
      </c>
      <c r="N76" s="476">
        <v>100000</v>
      </c>
      <c r="O76" s="476">
        <f>150000+800000</f>
        <v>950000</v>
      </c>
      <c r="P76" s="453">
        <v>0</v>
      </c>
      <c r="Q76" s="454">
        <v>0</v>
      </c>
      <c r="R76" s="454" t="e">
        <f t="shared" si="11"/>
        <v>#REF!</v>
      </c>
      <c r="S76" s="455">
        <f t="shared" si="11"/>
        <v>285.7142857142857</v>
      </c>
      <c r="T76" s="456"/>
    </row>
    <row r="77" spans="1:20" s="477" customFormat="1" ht="12.75">
      <c r="A77" s="531"/>
      <c r="B77" s="532"/>
      <c r="C77" s="532"/>
      <c r="D77" s="532"/>
      <c r="E77" s="532"/>
      <c r="F77" s="532"/>
      <c r="G77" s="532"/>
      <c r="H77" s="475">
        <v>6513</v>
      </c>
      <c r="I77" s="83" t="s">
        <v>32</v>
      </c>
      <c r="J77" s="476" t="e">
        <f>SUM(#REF!,J78)</f>
        <v>#REF!</v>
      </c>
      <c r="K77" s="476" t="e">
        <f>SUM(#REF!)</f>
        <v>#REF!</v>
      </c>
      <c r="L77" s="476" t="e">
        <f>SUM(#REF!)</f>
        <v>#REF!</v>
      </c>
      <c r="M77" s="476">
        <v>0</v>
      </c>
      <c r="N77" s="476">
        <v>0</v>
      </c>
      <c r="O77" s="476">
        <v>0</v>
      </c>
      <c r="P77" s="453">
        <v>0</v>
      </c>
      <c r="Q77" s="454" t="e">
        <f aca="true" t="shared" si="20" ref="Q77:Q82">L77/K77*100</f>
        <v>#REF!</v>
      </c>
      <c r="R77" s="454" t="e">
        <f t="shared" si="11"/>
        <v>#REF!</v>
      </c>
      <c r="S77" s="455">
        <v>0</v>
      </c>
      <c r="T77" s="456"/>
    </row>
    <row r="78" spans="1:20" s="477" customFormat="1" ht="12.75">
      <c r="A78" s="531"/>
      <c r="B78" s="532"/>
      <c r="C78" s="532"/>
      <c r="D78" s="532"/>
      <c r="E78" s="532"/>
      <c r="F78" s="532"/>
      <c r="G78" s="532"/>
      <c r="H78" s="475">
        <v>6514</v>
      </c>
      <c r="I78" s="83" t="s">
        <v>397</v>
      </c>
      <c r="J78" s="476">
        <v>0</v>
      </c>
      <c r="K78" s="476">
        <v>1000</v>
      </c>
      <c r="L78" s="476">
        <v>1000</v>
      </c>
      <c r="M78" s="476">
        <v>20000</v>
      </c>
      <c r="N78" s="476">
        <v>25000</v>
      </c>
      <c r="O78" s="476">
        <v>25000</v>
      </c>
      <c r="P78" s="453">
        <v>0</v>
      </c>
      <c r="Q78" s="454">
        <f t="shared" si="20"/>
        <v>100</v>
      </c>
      <c r="R78" s="454">
        <f t="shared" si="11"/>
        <v>2000</v>
      </c>
      <c r="S78" s="455">
        <f t="shared" si="11"/>
        <v>125</v>
      </c>
      <c r="T78" s="456"/>
    </row>
    <row r="79" spans="1:20" s="457" customFormat="1" ht="12.75">
      <c r="A79" s="531"/>
      <c r="B79" s="532"/>
      <c r="C79" s="532" t="s">
        <v>380</v>
      </c>
      <c r="D79" s="532"/>
      <c r="E79" s="532"/>
      <c r="F79" s="532"/>
      <c r="G79" s="532"/>
      <c r="H79" s="450">
        <v>652</v>
      </c>
      <c r="I79" s="451" t="s">
        <v>33</v>
      </c>
      <c r="J79" s="452" t="e">
        <f>SUM(J80+J81+J82)</f>
        <v>#REF!</v>
      </c>
      <c r="K79" s="452" t="e">
        <f>SUM(K80+K81+K82)</f>
        <v>#REF!</v>
      </c>
      <c r="L79" s="452" t="e">
        <f>SUM(L80+L81+L82)</f>
        <v>#REF!</v>
      </c>
      <c r="M79" s="452">
        <f>SUM(M80+M81+M82)</f>
        <v>27000</v>
      </c>
      <c r="N79" s="452">
        <f>SUM(N80+N81+N82)</f>
        <v>42000</v>
      </c>
      <c r="O79" s="452">
        <v>37000</v>
      </c>
      <c r="P79" s="453" t="e">
        <f t="shared" si="17"/>
        <v>#REF!</v>
      </c>
      <c r="Q79" s="454" t="e">
        <f t="shared" si="20"/>
        <v>#REF!</v>
      </c>
      <c r="R79" s="454" t="e">
        <f t="shared" si="11"/>
        <v>#REF!</v>
      </c>
      <c r="S79" s="455">
        <f t="shared" si="11"/>
        <v>155.55555555555557</v>
      </c>
      <c r="T79" s="456">
        <f>O79/N79*100</f>
        <v>88.09523809523809</v>
      </c>
    </row>
    <row r="80" spans="1:20" s="477" customFormat="1" ht="12.75">
      <c r="A80" s="531"/>
      <c r="B80" s="532"/>
      <c r="C80" s="532"/>
      <c r="D80" s="532"/>
      <c r="E80" s="532"/>
      <c r="F80" s="532"/>
      <c r="G80" s="532"/>
      <c r="H80" s="475">
        <v>6522</v>
      </c>
      <c r="I80" s="83" t="s">
        <v>145</v>
      </c>
      <c r="J80" s="476" t="e">
        <f>SUM(#REF!)</f>
        <v>#REF!</v>
      </c>
      <c r="K80" s="476" t="e">
        <f>SUM(#REF!)</f>
        <v>#REF!</v>
      </c>
      <c r="L80" s="476" t="e">
        <f>SUM(#REF!)</f>
        <v>#REF!</v>
      </c>
      <c r="M80" s="476">
        <v>5000</v>
      </c>
      <c r="N80" s="476">
        <v>10000</v>
      </c>
      <c r="O80" s="476">
        <v>10000</v>
      </c>
      <c r="P80" s="453" t="e">
        <f aca="true" t="shared" si="21" ref="P80:S132">K80/J80*100</f>
        <v>#REF!</v>
      </c>
      <c r="Q80" s="454" t="e">
        <f t="shared" si="20"/>
        <v>#REF!</v>
      </c>
      <c r="R80" s="454" t="e">
        <f t="shared" si="11"/>
        <v>#REF!</v>
      </c>
      <c r="S80" s="455">
        <f t="shared" si="11"/>
        <v>200</v>
      </c>
      <c r="T80" s="456"/>
    </row>
    <row r="81" spans="1:20" s="477" customFormat="1" ht="12.75">
      <c r="A81" s="531"/>
      <c r="B81" s="532"/>
      <c r="C81" s="532"/>
      <c r="D81" s="532"/>
      <c r="E81" s="532"/>
      <c r="F81" s="532"/>
      <c r="G81" s="532"/>
      <c r="H81" s="475">
        <v>6524</v>
      </c>
      <c r="I81" s="83" t="s">
        <v>36</v>
      </c>
      <c r="J81" s="476" t="e">
        <f>SUM(#REF!)</f>
        <v>#REF!</v>
      </c>
      <c r="K81" s="476" t="e">
        <f>SUM(#REF!)</f>
        <v>#REF!</v>
      </c>
      <c r="L81" s="476" t="e">
        <f>SUM(#REF!)</f>
        <v>#REF!</v>
      </c>
      <c r="M81" s="476">
        <v>20000</v>
      </c>
      <c r="N81" s="476">
        <v>30000</v>
      </c>
      <c r="O81" s="476">
        <v>30000</v>
      </c>
      <c r="P81" s="453" t="e">
        <f t="shared" si="21"/>
        <v>#REF!</v>
      </c>
      <c r="Q81" s="454" t="e">
        <f t="shared" si="20"/>
        <v>#REF!</v>
      </c>
      <c r="R81" s="454" t="e">
        <f>M81/L81*100</f>
        <v>#REF!</v>
      </c>
      <c r="S81" s="455">
        <f>N81/M81*100</f>
        <v>150</v>
      </c>
      <c r="T81" s="456"/>
    </row>
    <row r="82" spans="1:20" s="477" customFormat="1" ht="12.75">
      <c r="A82" s="531"/>
      <c r="B82" s="532"/>
      <c r="C82" s="532"/>
      <c r="D82" s="532"/>
      <c r="E82" s="532"/>
      <c r="F82" s="532"/>
      <c r="G82" s="532"/>
      <c r="H82" s="475">
        <v>6526</v>
      </c>
      <c r="I82" s="83" t="s">
        <v>37</v>
      </c>
      <c r="J82" s="476" t="e">
        <f>SUM(#REF!)</f>
        <v>#REF!</v>
      </c>
      <c r="K82" s="476" t="e">
        <f>SUM(#REF!)</f>
        <v>#REF!</v>
      </c>
      <c r="L82" s="476" t="e">
        <f>SUM(#REF!)</f>
        <v>#REF!</v>
      </c>
      <c r="M82" s="476">
        <v>2000</v>
      </c>
      <c r="N82" s="476">
        <v>2000</v>
      </c>
      <c r="O82" s="476">
        <v>2000</v>
      </c>
      <c r="P82" s="453">
        <v>0</v>
      </c>
      <c r="Q82" s="454" t="e">
        <f t="shared" si="20"/>
        <v>#REF!</v>
      </c>
      <c r="R82" s="454" t="e">
        <f>M82/L82*100</f>
        <v>#REF!</v>
      </c>
      <c r="S82" s="455">
        <f>N82/M82*100</f>
        <v>100</v>
      </c>
      <c r="T82" s="456"/>
    </row>
    <row r="83" spans="1:20" s="474" customFormat="1" ht="12.75">
      <c r="A83" s="531" t="s">
        <v>378</v>
      </c>
      <c r="B83" s="532"/>
      <c r="C83" s="532"/>
      <c r="D83" s="532"/>
      <c r="E83" s="532"/>
      <c r="F83" s="532"/>
      <c r="G83" s="532"/>
      <c r="H83" s="472">
        <v>653</v>
      </c>
      <c r="I83" s="82" t="s">
        <v>132</v>
      </c>
      <c r="J83" s="473">
        <f aca="true" t="shared" si="22" ref="J83:O83">SUM(J84:J86)</f>
        <v>93473</v>
      </c>
      <c r="K83" s="473">
        <f t="shared" si="22"/>
        <v>450000</v>
      </c>
      <c r="L83" s="473">
        <f t="shared" si="22"/>
        <v>170000</v>
      </c>
      <c r="M83" s="473">
        <f t="shared" si="22"/>
        <v>3101000</v>
      </c>
      <c r="N83" s="473">
        <f t="shared" si="22"/>
        <v>1350000</v>
      </c>
      <c r="O83" s="473">
        <f t="shared" si="22"/>
        <v>1400000</v>
      </c>
      <c r="P83" s="453">
        <f t="shared" si="21"/>
        <v>481.4224428444578</v>
      </c>
      <c r="Q83" s="454">
        <f t="shared" si="21"/>
        <v>37.77777777777778</v>
      </c>
      <c r="R83" s="454">
        <f t="shared" si="21"/>
        <v>1824.1176470588236</v>
      </c>
      <c r="S83" s="455">
        <f t="shared" si="21"/>
        <v>43.53434376007739</v>
      </c>
      <c r="T83" s="456">
        <f>O83/N83*100</f>
        <v>103.7037037037037</v>
      </c>
    </row>
    <row r="84" spans="1:20" ht="12.75">
      <c r="A84" s="510"/>
      <c r="B84" s="511"/>
      <c r="C84" s="511"/>
      <c r="D84" s="511"/>
      <c r="E84" s="511"/>
      <c r="F84" s="511"/>
      <c r="G84" s="511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v>2300000</v>
      </c>
      <c r="N84" s="21">
        <v>500000</v>
      </c>
      <c r="O84" s="21">
        <v>500000</v>
      </c>
      <c r="P84" s="69">
        <f t="shared" si="21"/>
        <v>424.352155708951</v>
      </c>
      <c r="Q84" s="70">
        <f t="shared" si="21"/>
        <v>50</v>
      </c>
      <c r="R84" s="70">
        <f t="shared" si="21"/>
        <v>1533.3333333333335</v>
      </c>
      <c r="S84" s="71">
        <f t="shared" si="21"/>
        <v>21.73913043478261</v>
      </c>
      <c r="T84" s="72"/>
    </row>
    <row r="85" spans="1:20" ht="12.75">
      <c r="A85" s="510"/>
      <c r="B85" s="511"/>
      <c r="C85" s="511"/>
      <c r="D85" s="511"/>
      <c r="E85" s="511"/>
      <c r="F85" s="511"/>
      <c r="G85" s="511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800000</v>
      </c>
      <c r="N85" s="21">
        <v>850000</v>
      </c>
      <c r="O85" s="21">
        <v>900000</v>
      </c>
      <c r="P85" s="69">
        <v>0</v>
      </c>
      <c r="Q85" s="70">
        <f t="shared" si="21"/>
        <v>0</v>
      </c>
      <c r="R85" s="70">
        <v>0</v>
      </c>
      <c r="S85" s="71">
        <f t="shared" si="21"/>
        <v>106.25</v>
      </c>
      <c r="T85" s="72"/>
    </row>
    <row r="86" spans="1:20" ht="12.75">
      <c r="A86" s="510"/>
      <c r="B86" s="511"/>
      <c r="C86" s="511"/>
      <c r="D86" s="511"/>
      <c r="E86" s="511"/>
      <c r="F86" s="511"/>
      <c r="G86" s="511"/>
      <c r="H86" s="32">
        <v>6533</v>
      </c>
      <c r="I86" s="14" t="s">
        <v>135</v>
      </c>
      <c r="J86" s="21">
        <v>22777</v>
      </c>
      <c r="K86" s="21">
        <v>50000</v>
      </c>
      <c r="L86" s="21">
        <v>20000</v>
      </c>
      <c r="M86" s="21">
        <v>1000</v>
      </c>
      <c r="N86" s="21">
        <v>0</v>
      </c>
      <c r="O86" s="21">
        <v>0</v>
      </c>
      <c r="P86" s="69">
        <f t="shared" si="21"/>
        <v>219.51969091627518</v>
      </c>
      <c r="Q86" s="70">
        <f t="shared" si="21"/>
        <v>40</v>
      </c>
      <c r="R86" s="70">
        <f t="shared" si="21"/>
        <v>5</v>
      </c>
      <c r="S86" s="71">
        <v>0</v>
      </c>
      <c r="T86" s="72"/>
    </row>
    <row r="87" spans="1:20" s="146" customFormat="1" ht="12.75">
      <c r="A87" s="537"/>
      <c r="B87" s="538"/>
      <c r="C87" s="538"/>
      <c r="D87" s="538"/>
      <c r="E87" s="538"/>
      <c r="F87" s="538"/>
      <c r="G87" s="538"/>
      <c r="H87" s="149">
        <v>66</v>
      </c>
      <c r="I87" s="150" t="s">
        <v>583</v>
      </c>
      <c r="J87" s="151">
        <f>SUM(J88)</f>
        <v>4212</v>
      </c>
      <c r="K87" s="151"/>
      <c r="L87" s="151"/>
      <c r="M87" s="128">
        <f>SUM(M88)</f>
        <v>75000</v>
      </c>
      <c r="N87" s="128">
        <f>SUM(N88)</f>
        <v>80000</v>
      </c>
      <c r="O87" s="128">
        <f>SUM(O88)</f>
        <v>85000</v>
      </c>
      <c r="P87" s="152"/>
      <c r="Q87" s="153"/>
      <c r="R87" s="153"/>
      <c r="S87" s="123">
        <f>N87/M87*100</f>
        <v>106.66666666666667</v>
      </c>
      <c r="T87" s="124">
        <f>O87/N87*100</f>
        <v>106.25</v>
      </c>
    </row>
    <row r="88" spans="1:20" ht="12.75">
      <c r="A88" s="510"/>
      <c r="B88" s="511"/>
      <c r="C88" s="511"/>
      <c r="D88" s="511"/>
      <c r="E88" s="511"/>
      <c r="F88" s="511"/>
      <c r="G88" s="511"/>
      <c r="H88" s="33">
        <v>661</v>
      </c>
      <c r="I88" s="13" t="s">
        <v>583</v>
      </c>
      <c r="J88" s="35">
        <v>4212</v>
      </c>
      <c r="K88" s="35">
        <v>0</v>
      </c>
      <c r="L88" s="35">
        <v>0</v>
      </c>
      <c r="M88" s="35">
        <f>M89</f>
        <v>75000</v>
      </c>
      <c r="N88" s="35">
        <f>N89</f>
        <v>80000</v>
      </c>
      <c r="O88" s="35">
        <f>O89</f>
        <v>85000</v>
      </c>
      <c r="P88" s="69">
        <v>0</v>
      </c>
      <c r="Q88" s="70">
        <v>0</v>
      </c>
      <c r="R88" s="70">
        <v>0</v>
      </c>
      <c r="S88" s="71">
        <v>0</v>
      </c>
      <c r="T88" s="72"/>
    </row>
    <row r="89" spans="1:20" ht="12.75">
      <c r="A89" s="550"/>
      <c r="B89" s="551"/>
      <c r="C89" s="551"/>
      <c r="D89" s="551"/>
      <c r="E89" s="551"/>
      <c r="F89" s="551"/>
      <c r="G89" s="551"/>
      <c r="H89" s="552">
        <v>6615</v>
      </c>
      <c r="I89" s="553" t="s">
        <v>584</v>
      </c>
      <c r="J89" s="554"/>
      <c r="K89" s="554"/>
      <c r="L89" s="554"/>
      <c r="M89" s="554">
        <v>75000</v>
      </c>
      <c r="N89" s="554">
        <v>80000</v>
      </c>
      <c r="O89" s="554">
        <v>85000</v>
      </c>
      <c r="P89" s="555"/>
      <c r="Q89" s="556"/>
      <c r="R89" s="556"/>
      <c r="S89" s="59"/>
      <c r="T89" s="745"/>
    </row>
    <row r="90" spans="1:20" s="146" customFormat="1" ht="12.75">
      <c r="A90" s="537"/>
      <c r="B90" s="538"/>
      <c r="C90" s="538"/>
      <c r="D90" s="538"/>
      <c r="E90" s="538"/>
      <c r="F90" s="538"/>
      <c r="G90" s="538"/>
      <c r="H90" s="149">
        <v>68</v>
      </c>
      <c r="I90" s="150" t="s">
        <v>398</v>
      </c>
      <c r="J90" s="151">
        <f>SUM(J91)</f>
        <v>4212</v>
      </c>
      <c r="K90" s="151"/>
      <c r="L90" s="151"/>
      <c r="M90" s="128">
        <f>SUM(M91)</f>
        <v>10000</v>
      </c>
      <c r="N90" s="128">
        <f>SUM(N91)</f>
        <v>10000</v>
      </c>
      <c r="O90" s="128">
        <f>SUM(O91)</f>
        <v>10000</v>
      </c>
      <c r="P90" s="152"/>
      <c r="Q90" s="153"/>
      <c r="R90" s="153"/>
      <c r="S90" s="123">
        <f>N90/M90*100</f>
        <v>100</v>
      </c>
      <c r="T90" s="124">
        <f>O90/N90*100</f>
        <v>100</v>
      </c>
    </row>
    <row r="91" spans="1:20" ht="12.75">
      <c r="A91" s="510"/>
      <c r="B91" s="511"/>
      <c r="C91" s="511"/>
      <c r="D91" s="511"/>
      <c r="E91" s="511"/>
      <c r="F91" s="511"/>
      <c r="G91" s="511"/>
      <c r="H91" s="33">
        <v>681</v>
      </c>
      <c r="I91" s="13" t="s">
        <v>399</v>
      </c>
      <c r="J91" s="35">
        <v>4212</v>
      </c>
      <c r="K91" s="35">
        <v>0</v>
      </c>
      <c r="L91" s="35">
        <v>0</v>
      </c>
      <c r="M91" s="35">
        <f>M92</f>
        <v>10000</v>
      </c>
      <c r="N91" s="35">
        <f>N92</f>
        <v>10000</v>
      </c>
      <c r="O91" s="35">
        <f>O92</f>
        <v>10000</v>
      </c>
      <c r="P91" s="69">
        <v>0</v>
      </c>
      <c r="Q91" s="70">
        <v>0</v>
      </c>
      <c r="R91" s="70">
        <v>0</v>
      </c>
      <c r="S91" s="71">
        <v>0</v>
      </c>
      <c r="T91" s="72"/>
    </row>
    <row r="92" spans="1:20" ht="12.75">
      <c r="A92" s="550"/>
      <c r="B92" s="551"/>
      <c r="C92" s="551"/>
      <c r="D92" s="551"/>
      <c r="E92" s="551"/>
      <c r="F92" s="551"/>
      <c r="G92" s="551"/>
      <c r="H92" s="552">
        <v>6819</v>
      </c>
      <c r="I92" s="553" t="s">
        <v>400</v>
      </c>
      <c r="J92" s="554"/>
      <c r="K92" s="554"/>
      <c r="L92" s="554"/>
      <c r="M92" s="554">
        <v>10000</v>
      </c>
      <c r="N92" s="554">
        <v>10000</v>
      </c>
      <c r="O92" s="554">
        <v>10000</v>
      </c>
      <c r="P92" s="555"/>
      <c r="Q92" s="556"/>
      <c r="R92" s="556"/>
      <c r="S92" s="557"/>
      <c r="T92" s="558"/>
    </row>
    <row r="93" spans="1:20" s="102" customFormat="1" ht="13.5" thickBot="1">
      <c r="A93" s="539"/>
      <c r="B93" s="540"/>
      <c r="C93" s="540"/>
      <c r="D93" s="540"/>
      <c r="E93" s="540"/>
      <c r="F93" s="540"/>
      <c r="G93" s="540"/>
      <c r="H93" s="95">
        <v>7</v>
      </c>
      <c r="I93" s="96" t="s">
        <v>2</v>
      </c>
      <c r="J93" s="97" t="e">
        <f aca="true" t="shared" si="23" ref="J93:R93">SUM(J94)</f>
        <v>#REF!</v>
      </c>
      <c r="K93" s="97" t="e">
        <f t="shared" si="23"/>
        <v>#REF!</v>
      </c>
      <c r="L93" s="97" t="e">
        <f t="shared" si="23"/>
        <v>#REF!</v>
      </c>
      <c r="M93" s="97">
        <f t="shared" si="23"/>
        <v>200000</v>
      </c>
      <c r="N93" s="97">
        <f t="shared" si="23"/>
        <v>0</v>
      </c>
      <c r="O93" s="97">
        <f t="shared" si="23"/>
        <v>0</v>
      </c>
      <c r="P93" s="97" t="e">
        <f t="shared" si="23"/>
        <v>#REF!</v>
      </c>
      <c r="Q93" s="97" t="e">
        <f t="shared" si="23"/>
        <v>#REF!</v>
      </c>
      <c r="R93" s="97" t="e">
        <f t="shared" si="23"/>
        <v>#REF!</v>
      </c>
      <c r="S93" s="100">
        <f t="shared" si="21"/>
        <v>0</v>
      </c>
      <c r="T93" s="101">
        <v>0</v>
      </c>
    </row>
    <row r="94" spans="1:20" s="125" customFormat="1" ht="12.75">
      <c r="A94" s="529"/>
      <c r="B94" s="530"/>
      <c r="C94" s="530"/>
      <c r="D94" s="530"/>
      <c r="E94" s="530"/>
      <c r="F94" s="530"/>
      <c r="G94" s="530"/>
      <c r="H94" s="118">
        <v>71</v>
      </c>
      <c r="I94" s="129" t="s">
        <v>40</v>
      </c>
      <c r="J94" s="120" t="e">
        <f>SUM(J95+#REF!)</f>
        <v>#REF!</v>
      </c>
      <c r="K94" s="120" t="e">
        <f>SUM(K95+#REF!)</f>
        <v>#REF!</v>
      </c>
      <c r="L94" s="120" t="e">
        <f>SUM(L95+#REF!)</f>
        <v>#REF!</v>
      </c>
      <c r="M94" s="120">
        <f>M95</f>
        <v>200000</v>
      </c>
      <c r="N94" s="120">
        <f>N95</f>
        <v>0</v>
      </c>
      <c r="O94" s="120">
        <f>O95</f>
        <v>0</v>
      </c>
      <c r="P94" s="121" t="e">
        <f t="shared" si="21"/>
        <v>#REF!</v>
      </c>
      <c r="Q94" s="122" t="e">
        <f t="shared" si="21"/>
        <v>#REF!</v>
      </c>
      <c r="R94" s="122" t="e">
        <f t="shared" si="21"/>
        <v>#REF!</v>
      </c>
      <c r="S94" s="123">
        <f t="shared" si="21"/>
        <v>0</v>
      </c>
      <c r="T94" s="124">
        <v>0</v>
      </c>
    </row>
    <row r="95" spans="1:20" s="457" customFormat="1" ht="12.75">
      <c r="A95" s="531"/>
      <c r="B95" s="532"/>
      <c r="C95" s="532" t="s">
        <v>380</v>
      </c>
      <c r="D95" s="532"/>
      <c r="E95" s="532"/>
      <c r="F95" s="532"/>
      <c r="G95" s="532"/>
      <c r="H95" s="450">
        <v>711</v>
      </c>
      <c r="I95" s="451" t="s">
        <v>401</v>
      </c>
      <c r="J95" s="452" t="e">
        <f>SUM(#REF!)</f>
        <v>#REF!</v>
      </c>
      <c r="K95" s="452" t="e">
        <f>SUM(#REF!)</f>
        <v>#REF!</v>
      </c>
      <c r="L95" s="452" t="e">
        <f>SUM(#REF!)</f>
        <v>#REF!</v>
      </c>
      <c r="M95" s="452">
        <v>200000</v>
      </c>
      <c r="N95" s="452">
        <v>0</v>
      </c>
      <c r="O95" s="452">
        <v>0</v>
      </c>
      <c r="P95" s="453" t="e">
        <f t="shared" si="21"/>
        <v>#REF!</v>
      </c>
      <c r="Q95" s="454" t="e">
        <f t="shared" si="21"/>
        <v>#REF!</v>
      </c>
      <c r="R95" s="454" t="e">
        <f t="shared" si="21"/>
        <v>#REF!</v>
      </c>
      <c r="S95" s="455">
        <f t="shared" si="21"/>
        <v>0</v>
      </c>
      <c r="T95" s="456">
        <v>0</v>
      </c>
    </row>
    <row r="96" spans="1:20" s="102" customFormat="1" ht="13.5" thickBot="1">
      <c r="A96" s="539"/>
      <c r="B96" s="540"/>
      <c r="C96" s="540"/>
      <c r="D96" s="540"/>
      <c r="E96" s="540"/>
      <c r="F96" s="540"/>
      <c r="G96" s="540"/>
      <c r="H96" s="95">
        <v>3</v>
      </c>
      <c r="I96" s="96" t="s">
        <v>3</v>
      </c>
      <c r="J96" s="97" t="e">
        <f aca="true" t="shared" si="24" ref="J96:R96">SUM(J97+J105+J135+J142+J146+J150+J154)</f>
        <v>#REF!</v>
      </c>
      <c r="K96" s="97" t="e">
        <f t="shared" si="24"/>
        <v>#REF!</v>
      </c>
      <c r="L96" s="97" t="e">
        <f t="shared" si="24"/>
        <v>#REF!</v>
      </c>
      <c r="M96" s="97">
        <f>SUM(M97+M105+M135+M142+M146+M150+M154)</f>
        <v>7244000</v>
      </c>
      <c r="N96" s="97">
        <f>SUM(N97+N105+N135+N142+N146+N150+N154)</f>
        <v>7663000</v>
      </c>
      <c r="O96" s="97">
        <f t="shared" si="24"/>
        <v>7918000</v>
      </c>
      <c r="P96" s="97" t="e">
        <f t="shared" si="24"/>
        <v>#DIV/0!</v>
      </c>
      <c r="Q96" s="97" t="e">
        <f t="shared" si="24"/>
        <v>#DIV/0!</v>
      </c>
      <c r="R96" s="97" t="e">
        <f t="shared" si="24"/>
        <v>#REF!</v>
      </c>
      <c r="S96" s="100">
        <f t="shared" si="21"/>
        <v>105.78409718387631</v>
      </c>
      <c r="T96" s="101">
        <f>O96/N96*100</f>
        <v>103.32767845491321</v>
      </c>
    </row>
    <row r="97" spans="1:20" s="125" customFormat="1" ht="12.75">
      <c r="A97" s="529"/>
      <c r="B97" s="530"/>
      <c r="C97" s="530"/>
      <c r="D97" s="530"/>
      <c r="E97" s="530"/>
      <c r="F97" s="530"/>
      <c r="G97" s="530"/>
      <c r="H97" s="118">
        <v>31</v>
      </c>
      <c r="I97" s="119" t="s">
        <v>42</v>
      </c>
      <c r="J97" s="120">
        <f>SUM(J98+J100+J102)</f>
        <v>454690</v>
      </c>
      <c r="K97" s="120">
        <f>SUM(K98+K100+K102)</f>
        <v>613000</v>
      </c>
      <c r="L97" s="120">
        <f>SUM(L98+L100+L102)</f>
        <v>498000</v>
      </c>
      <c r="M97" s="120">
        <f>SUM(M98+M100+M102)</f>
        <v>850000</v>
      </c>
      <c r="N97" s="120">
        <f>Posebni!G13+Posebni!G556+Posebni!G586</f>
        <v>1130000</v>
      </c>
      <c r="O97" s="120">
        <f>Posebni!H13+Posebni!H556+Posebni!H586</f>
        <v>1140000</v>
      </c>
      <c r="P97" s="120">
        <f>Posebni!I13+Posebni!I556+Posebni!I586</f>
        <v>568.1704260651629</v>
      </c>
      <c r="Q97" s="120">
        <f>Posebni!J13+Posebni!J556+Posebni!J586</f>
        <v>309.09090909090907</v>
      </c>
      <c r="R97" s="120">
        <f>Posebni!K13+Posebni!K556+Posebni!K586</f>
        <v>0</v>
      </c>
      <c r="S97" s="123">
        <f t="shared" si="21"/>
        <v>132.94117647058823</v>
      </c>
      <c r="T97" s="124">
        <f>O97/N97*100</f>
        <v>100.88495575221239</v>
      </c>
    </row>
    <row r="98" spans="1:20" s="457" customFormat="1" ht="12.75">
      <c r="A98" s="531" t="s">
        <v>378</v>
      </c>
      <c r="B98" s="532"/>
      <c r="C98" s="532" t="s">
        <v>380</v>
      </c>
      <c r="D98" s="532"/>
      <c r="E98" s="532"/>
      <c r="F98" s="532"/>
      <c r="G98" s="532"/>
      <c r="H98" s="450">
        <v>311</v>
      </c>
      <c r="I98" s="451" t="s">
        <v>43</v>
      </c>
      <c r="J98" s="452">
        <f>SUM(J99)</f>
        <v>382608</v>
      </c>
      <c r="K98" s="452">
        <f>SUM(K99)</f>
        <v>500000</v>
      </c>
      <c r="L98" s="452">
        <f>SUM(L99)</f>
        <v>400000</v>
      </c>
      <c r="M98" s="452">
        <f>M99</f>
        <v>685000</v>
      </c>
      <c r="N98" s="452"/>
      <c r="O98" s="452"/>
      <c r="P98" s="453">
        <f t="shared" si="21"/>
        <v>130.68205578555597</v>
      </c>
      <c r="Q98" s="454">
        <f t="shared" si="21"/>
        <v>80</v>
      </c>
      <c r="R98" s="454">
        <f t="shared" si="21"/>
        <v>171.25</v>
      </c>
      <c r="S98" s="455">
        <f t="shared" si="21"/>
        <v>0</v>
      </c>
      <c r="T98" s="456"/>
    </row>
    <row r="99" spans="1:20" s="461" customFormat="1" ht="12.75">
      <c r="A99" s="531"/>
      <c r="B99" s="532"/>
      <c r="C99" s="532"/>
      <c r="D99" s="532"/>
      <c r="E99" s="532"/>
      <c r="F99" s="532"/>
      <c r="G99" s="532"/>
      <c r="H99" s="458">
        <v>3111</v>
      </c>
      <c r="I99" s="468" t="s">
        <v>136</v>
      </c>
      <c r="J99" s="460">
        <v>382608</v>
      </c>
      <c r="K99" s="460">
        <v>500000</v>
      </c>
      <c r="L99" s="460">
        <v>400000</v>
      </c>
      <c r="M99" s="460">
        <f>Posebni!F15+Posebni!F558+Posebni!F588</f>
        <v>685000</v>
      </c>
      <c r="N99" s="460"/>
      <c r="O99" s="460"/>
      <c r="P99" s="453">
        <f t="shared" si="21"/>
        <v>130.68205578555597</v>
      </c>
      <c r="Q99" s="454">
        <f t="shared" si="21"/>
        <v>80</v>
      </c>
      <c r="R99" s="454">
        <f t="shared" si="21"/>
        <v>171.25</v>
      </c>
      <c r="S99" s="455">
        <f t="shared" si="21"/>
        <v>0</v>
      </c>
      <c r="T99" s="456"/>
    </row>
    <row r="100" spans="1:20" s="457" customFormat="1" ht="12.75">
      <c r="A100" s="531" t="s">
        <v>378</v>
      </c>
      <c r="B100" s="532"/>
      <c r="C100" s="532"/>
      <c r="D100" s="532"/>
      <c r="E100" s="532"/>
      <c r="F100" s="532"/>
      <c r="G100" s="532"/>
      <c r="H100" s="450">
        <v>312</v>
      </c>
      <c r="I100" s="451" t="s">
        <v>44</v>
      </c>
      <c r="J100" s="452">
        <f>SUM(J101)</f>
        <v>13926</v>
      </c>
      <c r="K100" s="452">
        <f>SUM(K101)</f>
        <v>25000</v>
      </c>
      <c r="L100" s="452">
        <f>SUM(L101)</f>
        <v>25000</v>
      </c>
      <c r="M100" s="452">
        <f>SUM(M101)</f>
        <v>40000</v>
      </c>
      <c r="N100" s="452"/>
      <c r="O100" s="452"/>
      <c r="P100" s="453">
        <f t="shared" si="21"/>
        <v>179.5203217004165</v>
      </c>
      <c r="Q100" s="454">
        <f t="shared" si="21"/>
        <v>100</v>
      </c>
      <c r="R100" s="454">
        <f t="shared" si="21"/>
        <v>160</v>
      </c>
      <c r="S100" s="455">
        <f t="shared" si="21"/>
        <v>0</v>
      </c>
      <c r="T100" s="456"/>
    </row>
    <row r="101" spans="1:20" s="461" customFormat="1" ht="12.75">
      <c r="A101" s="531"/>
      <c r="B101" s="532"/>
      <c r="C101" s="532"/>
      <c r="D101" s="532"/>
      <c r="E101" s="532"/>
      <c r="F101" s="532"/>
      <c r="G101" s="532"/>
      <c r="H101" s="458">
        <v>3121</v>
      </c>
      <c r="I101" s="468" t="s">
        <v>44</v>
      </c>
      <c r="J101" s="460">
        <v>13926</v>
      </c>
      <c r="K101" s="460">
        <v>25000</v>
      </c>
      <c r="L101" s="460">
        <v>25000</v>
      </c>
      <c r="M101" s="460">
        <f>Posebni!F17+Posebni!F560</f>
        <v>40000</v>
      </c>
      <c r="N101" s="460"/>
      <c r="O101" s="460"/>
      <c r="P101" s="453">
        <f t="shared" si="21"/>
        <v>179.5203217004165</v>
      </c>
      <c r="Q101" s="454">
        <f t="shared" si="21"/>
        <v>100</v>
      </c>
      <c r="R101" s="454">
        <f t="shared" si="21"/>
        <v>160</v>
      </c>
      <c r="S101" s="455">
        <f t="shared" si="21"/>
        <v>0</v>
      </c>
      <c r="T101" s="456"/>
    </row>
    <row r="102" spans="1:20" s="457" customFormat="1" ht="12.75">
      <c r="A102" s="531" t="s">
        <v>378</v>
      </c>
      <c r="B102" s="532"/>
      <c r="C102" s="532" t="s">
        <v>380</v>
      </c>
      <c r="D102" s="532"/>
      <c r="E102" s="532"/>
      <c r="F102" s="532"/>
      <c r="G102" s="532"/>
      <c r="H102" s="450">
        <v>313</v>
      </c>
      <c r="I102" s="451" t="s">
        <v>45</v>
      </c>
      <c r="J102" s="452">
        <f>SUM(J103:J104)</f>
        <v>58156</v>
      </c>
      <c r="K102" s="452">
        <f>SUM(K103:K104)</f>
        <v>88000</v>
      </c>
      <c r="L102" s="452">
        <f>SUM(L103:L104)</f>
        <v>73000</v>
      </c>
      <c r="M102" s="452">
        <f>SUM(M103:M104)</f>
        <v>125000</v>
      </c>
      <c r="N102" s="452"/>
      <c r="O102" s="452"/>
      <c r="P102" s="453">
        <f t="shared" si="21"/>
        <v>151.31714698397414</v>
      </c>
      <c r="Q102" s="454">
        <f t="shared" si="21"/>
        <v>82.95454545454545</v>
      </c>
      <c r="R102" s="454">
        <f t="shared" si="21"/>
        <v>171.23287671232876</v>
      </c>
      <c r="S102" s="455">
        <f t="shared" si="21"/>
        <v>0</v>
      </c>
      <c r="T102" s="456"/>
    </row>
    <row r="103" spans="1:20" ht="12.75">
      <c r="A103" s="510"/>
      <c r="B103" s="511"/>
      <c r="C103" s="511"/>
      <c r="D103" s="511"/>
      <c r="E103" s="511"/>
      <c r="F103" s="511"/>
      <c r="G103" s="511"/>
      <c r="H103" s="30">
        <v>3132</v>
      </c>
      <c r="I103" s="20" t="s">
        <v>46</v>
      </c>
      <c r="J103" s="21">
        <v>51652</v>
      </c>
      <c r="K103" s="21">
        <v>75000</v>
      </c>
      <c r="L103" s="21">
        <v>60000</v>
      </c>
      <c r="M103" s="21">
        <f>Posebni!F19+Posebni!F562+Posebni!F592</f>
        <v>125000</v>
      </c>
      <c r="N103" s="21"/>
      <c r="O103" s="21"/>
      <c r="P103" s="69">
        <f t="shared" si="21"/>
        <v>145.20250909935723</v>
      </c>
      <c r="Q103" s="70">
        <f t="shared" si="21"/>
        <v>80</v>
      </c>
      <c r="R103" s="70">
        <f t="shared" si="21"/>
        <v>208.33333333333334</v>
      </c>
      <c r="S103" s="71">
        <f t="shared" si="21"/>
        <v>0</v>
      </c>
      <c r="T103" s="72"/>
    </row>
    <row r="104" spans="1:20" ht="12.75" hidden="1">
      <c r="A104" s="510"/>
      <c r="B104" s="511"/>
      <c r="C104" s="511"/>
      <c r="D104" s="511"/>
      <c r="E104" s="511"/>
      <c r="F104" s="511"/>
      <c r="G104" s="511"/>
      <c r="H104" s="30">
        <v>3133</v>
      </c>
      <c r="I104" s="20" t="s">
        <v>47</v>
      </c>
      <c r="J104" s="21">
        <v>6504</v>
      </c>
      <c r="K104" s="21">
        <v>13000</v>
      </c>
      <c r="L104" s="21">
        <v>13000</v>
      </c>
      <c r="M104" s="21"/>
      <c r="N104" s="21"/>
      <c r="O104" s="21"/>
      <c r="P104" s="69">
        <f t="shared" si="21"/>
        <v>199.8769987699877</v>
      </c>
      <c r="Q104" s="70">
        <f t="shared" si="21"/>
        <v>100</v>
      </c>
      <c r="R104" s="70">
        <f t="shared" si="21"/>
        <v>0</v>
      </c>
      <c r="S104" s="71"/>
      <c r="T104" s="72"/>
    </row>
    <row r="105" spans="1:20" s="125" customFormat="1" ht="12.75">
      <c r="A105" s="537"/>
      <c r="B105" s="538"/>
      <c r="C105" s="538"/>
      <c r="D105" s="538"/>
      <c r="E105" s="538"/>
      <c r="F105" s="538"/>
      <c r="G105" s="538"/>
      <c r="H105" s="126">
        <v>32</v>
      </c>
      <c r="I105" s="127" t="s">
        <v>48</v>
      </c>
      <c r="J105" s="128">
        <f>SUM(J106+J111+J117+J126+J128)</f>
        <v>1518759</v>
      </c>
      <c r="K105" s="128">
        <f>SUM(K106+K111+K117+K126+K128)</f>
        <v>1445000</v>
      </c>
      <c r="L105" s="128">
        <f>SUM(L106+L111+L117+L126+L128)</f>
        <v>1675000</v>
      </c>
      <c r="M105" s="128">
        <f>SUM(M106+M111+M117+M126+M128)</f>
        <v>3798000</v>
      </c>
      <c r="N105" s="128">
        <f>Posebni!G20+Posebni!G29+Posebni!G76+Posebni!G89+Posebni!G98+Posebni!G124+Posebni!G189+Posebni!G197+Posebni!G218+Posebni!G225+Posebni!G253+Posebni!G286+Posebni!G292+Posebni!G302+Posebni!G310+Posebni!G320+Posebni!G326+Posebni!G332+Posebni!G338+Posebni!G344+Posebni!G350+Posebni!G356+Posebni!G362+Posebni!G368+Posebni!G376+Posebni!G382+Posebni!G388+Posebni!G394+Posebni!G446+Posebni!G474+Posebni!G483+Posebni!G509+Posebni!G176+Posebni!G563+Posebni!G571+Posebni!G577+Posebni!G593</f>
        <v>3604000</v>
      </c>
      <c r="O105" s="128">
        <f>Posebni!H20+Posebni!H29+Posebni!H76+Posebni!H89+Posebni!H98+Posebni!H124+Posebni!H189+Posebni!H197+Posebni!H218+Posebni!H225+Posebni!H253+Posebni!H286+Posebni!H292+Posebni!H302+Posebni!H310+Posebni!H320+Posebni!H326+Posebni!H332+Posebni!H338+Posebni!H344+Posebni!H350+Posebni!H356+Posebni!H362+Posebni!H368+Posebni!H376+Posebni!H382+Posebni!H388+Posebni!H394+Posebni!H446+Posebni!H474+Posebni!H483+Posebni!H509+Posebni!H176+Posebni!H563+Posebni!H571+Posebni!H577+Posebni!H593</f>
        <v>3384000</v>
      </c>
      <c r="P105" s="128" t="e">
        <f>Posebni!I20+Posebni!I29+Posebni!I76+Posebni!I89+Posebni!I98+Posebni!I124+Posebni!I189+Posebni!I197+Posebni!I218+Posebni!I225+Posebni!I253+Posebni!I286+Posebni!I292+Posebni!I302+Posebni!I310+Posebni!I320+Posebni!I326+Posebni!I332+Posebni!I338+Posebni!I344+Posebni!I350+Posebni!I356+Posebni!I362+Posebni!I368+Posebni!I446+Posebni!I474+Posebni!I483+Posebni!I176+Posebni!I563+Posebni!I571+Posebni!I577</f>
        <v>#DIV/0!</v>
      </c>
      <c r="Q105" s="128" t="e">
        <f>Posebni!J20+Posebni!J29+Posebni!J76+Posebni!J89+Posebni!J98+Posebni!J124+Posebni!J189+Posebni!J197+Posebni!J218+Posebni!J225+Posebni!J253+Posebni!J286+Posebni!J292+Posebni!J302+Posebni!J310+Posebni!J320+Posebni!J326+Posebni!J332+Posebni!J338+Posebni!J344+Posebni!J350+Posebni!J356+Posebni!J362+Posebni!J368+Posebni!J446+Posebni!J474+Posebni!J483+Posebni!J176+Posebni!J563+Posebni!J571+Posebni!J577</f>
        <v>#DIV/0!</v>
      </c>
      <c r="R105" s="128">
        <f>Posebni!K20+Posebni!K29+Posebni!K76+Posebni!K89+Posebni!K98+Posebni!K124+Posebni!K189+Posebni!K197+Posebni!K218+Posebni!K225+Posebni!K253+Posebni!K286+Posebni!K292+Posebni!K302+Posebni!K310+Posebni!K320+Posebni!K326+Posebni!K332+Posebni!K338+Posebni!K344+Posebni!K350+Posebni!K356+Posebni!K362+Posebni!K368+Posebni!K446+Posebni!K474+Posebni!K483+Posebni!K176+Posebni!K563+Posebni!K571+Posebni!K577</f>
        <v>0</v>
      </c>
      <c r="S105" s="123">
        <f t="shared" si="21"/>
        <v>94.89204844655082</v>
      </c>
      <c r="T105" s="124">
        <f>O105/N105*100</f>
        <v>93.89567147613762</v>
      </c>
    </row>
    <row r="106" spans="1:20" s="457" customFormat="1" ht="12.75">
      <c r="A106" s="531" t="s">
        <v>378</v>
      </c>
      <c r="B106" s="532"/>
      <c r="C106" s="532"/>
      <c r="D106" s="532"/>
      <c r="E106" s="532"/>
      <c r="F106" s="532"/>
      <c r="G106" s="532"/>
      <c r="H106" s="450">
        <v>321</v>
      </c>
      <c r="I106" s="451" t="s">
        <v>49</v>
      </c>
      <c r="J106" s="452">
        <f>SUM(J107:J110)</f>
        <v>59873</v>
      </c>
      <c r="K106" s="452">
        <f>SUM(K107:K110)</f>
        <v>81000</v>
      </c>
      <c r="L106" s="452">
        <f>SUM(L107:L110)</f>
        <v>81000</v>
      </c>
      <c r="M106" s="452">
        <f>M107+M108+M109+M110</f>
        <v>61000</v>
      </c>
      <c r="N106" s="452"/>
      <c r="O106" s="452"/>
      <c r="P106" s="453">
        <f t="shared" si="21"/>
        <v>135.28635612045497</v>
      </c>
      <c r="Q106" s="454">
        <f t="shared" si="21"/>
        <v>100</v>
      </c>
      <c r="R106" s="454">
        <f t="shared" si="21"/>
        <v>75.30864197530865</v>
      </c>
      <c r="S106" s="455">
        <f t="shared" si="21"/>
        <v>0</v>
      </c>
      <c r="T106" s="456"/>
    </row>
    <row r="107" spans="1:20" s="461" customFormat="1" ht="12.75">
      <c r="A107" s="531"/>
      <c r="B107" s="532"/>
      <c r="C107" s="532"/>
      <c r="D107" s="532"/>
      <c r="E107" s="532"/>
      <c r="F107" s="532"/>
      <c r="G107" s="532"/>
      <c r="H107" s="458">
        <v>3211</v>
      </c>
      <c r="I107" s="468" t="s">
        <v>50</v>
      </c>
      <c r="J107" s="460">
        <v>23045</v>
      </c>
      <c r="K107" s="460">
        <v>30000</v>
      </c>
      <c r="L107" s="460">
        <v>30000</v>
      </c>
      <c r="M107" s="460">
        <f>Posebni!F22</f>
        <v>10000</v>
      </c>
      <c r="N107" s="460"/>
      <c r="O107" s="460"/>
      <c r="P107" s="453">
        <f t="shared" si="21"/>
        <v>130.18008244738556</v>
      </c>
      <c r="Q107" s="454">
        <f t="shared" si="21"/>
        <v>100</v>
      </c>
      <c r="R107" s="454">
        <f t="shared" si="21"/>
        <v>33.33333333333333</v>
      </c>
      <c r="S107" s="455">
        <f t="shared" si="21"/>
        <v>0</v>
      </c>
      <c r="T107" s="456"/>
    </row>
    <row r="108" spans="1:20" s="461" customFormat="1" ht="12.75">
      <c r="A108" s="531"/>
      <c r="B108" s="532"/>
      <c r="C108" s="532"/>
      <c r="D108" s="532"/>
      <c r="E108" s="532"/>
      <c r="F108" s="532"/>
      <c r="G108" s="532"/>
      <c r="H108" s="458">
        <v>3212</v>
      </c>
      <c r="I108" s="459" t="s">
        <v>157</v>
      </c>
      <c r="J108" s="460">
        <v>22400</v>
      </c>
      <c r="K108" s="460">
        <v>26000</v>
      </c>
      <c r="L108" s="460">
        <v>26000</v>
      </c>
      <c r="M108" s="460">
        <f>Posebni!F23+Posebni!F595</f>
        <v>35000</v>
      </c>
      <c r="N108" s="460"/>
      <c r="O108" s="460"/>
      <c r="P108" s="453">
        <f t="shared" si="21"/>
        <v>116.07142857142858</v>
      </c>
      <c r="Q108" s="454">
        <f t="shared" si="21"/>
        <v>100</v>
      </c>
      <c r="R108" s="454">
        <f t="shared" si="21"/>
        <v>134.6153846153846</v>
      </c>
      <c r="S108" s="455">
        <f t="shared" si="21"/>
        <v>0</v>
      </c>
      <c r="T108" s="456"/>
    </row>
    <row r="109" spans="1:20" s="461" customFormat="1" ht="12.75">
      <c r="A109" s="531"/>
      <c r="B109" s="532"/>
      <c r="C109" s="532"/>
      <c r="D109" s="532"/>
      <c r="E109" s="532"/>
      <c r="F109" s="532"/>
      <c r="G109" s="532"/>
      <c r="H109" s="458">
        <v>3213</v>
      </c>
      <c r="I109" s="468" t="s">
        <v>52</v>
      </c>
      <c r="J109" s="460">
        <v>3500</v>
      </c>
      <c r="K109" s="460">
        <v>10000</v>
      </c>
      <c r="L109" s="460">
        <v>10000</v>
      </c>
      <c r="M109" s="460">
        <f>Posebni!F24+Posebni!F573</f>
        <v>10000</v>
      </c>
      <c r="N109" s="460"/>
      <c r="O109" s="460"/>
      <c r="P109" s="453">
        <f t="shared" si="21"/>
        <v>285.7142857142857</v>
      </c>
      <c r="Q109" s="454">
        <f t="shared" si="21"/>
        <v>100</v>
      </c>
      <c r="R109" s="454">
        <f t="shared" si="21"/>
        <v>100</v>
      </c>
      <c r="S109" s="455">
        <f t="shared" si="21"/>
        <v>0</v>
      </c>
      <c r="T109" s="456"/>
    </row>
    <row r="110" spans="1:20" s="461" customFormat="1" ht="12.75">
      <c r="A110" s="531"/>
      <c r="B110" s="532"/>
      <c r="C110" s="532"/>
      <c r="D110" s="532"/>
      <c r="E110" s="532"/>
      <c r="F110" s="532"/>
      <c r="G110" s="532"/>
      <c r="H110" s="458">
        <v>3214</v>
      </c>
      <c r="I110" s="468" t="s">
        <v>146</v>
      </c>
      <c r="J110" s="460">
        <v>10928</v>
      </c>
      <c r="K110" s="460">
        <v>15000</v>
      </c>
      <c r="L110" s="460">
        <v>15000</v>
      </c>
      <c r="M110" s="460">
        <f>Posebni!F25+Posebni!F565</f>
        <v>6000</v>
      </c>
      <c r="N110" s="460"/>
      <c r="O110" s="460"/>
      <c r="P110" s="453">
        <f t="shared" si="21"/>
        <v>137.26207906295753</v>
      </c>
      <c r="Q110" s="454">
        <f t="shared" si="21"/>
        <v>100</v>
      </c>
      <c r="R110" s="454">
        <f t="shared" si="21"/>
        <v>40</v>
      </c>
      <c r="S110" s="455">
        <f t="shared" si="21"/>
        <v>0</v>
      </c>
      <c r="T110" s="456"/>
    </row>
    <row r="111" spans="1:20" s="457" customFormat="1" ht="12.75">
      <c r="A111" s="531" t="s">
        <v>378</v>
      </c>
      <c r="B111" s="532"/>
      <c r="C111" s="532"/>
      <c r="D111" s="532"/>
      <c r="E111" s="532"/>
      <c r="F111" s="532"/>
      <c r="G111" s="532"/>
      <c r="H111" s="450">
        <v>322</v>
      </c>
      <c r="I111" s="451" t="s">
        <v>53</v>
      </c>
      <c r="J111" s="452">
        <f>SUM(J112:J116)</f>
        <v>281981</v>
      </c>
      <c r="K111" s="452">
        <f>SUM(K112:K116)</f>
        <v>293000</v>
      </c>
      <c r="L111" s="452">
        <f>SUM(L112:L116)</f>
        <v>310000</v>
      </c>
      <c r="M111" s="452">
        <f>SUM(M112:M116)</f>
        <v>402000</v>
      </c>
      <c r="N111" s="452"/>
      <c r="O111" s="452"/>
      <c r="P111" s="453">
        <f t="shared" si="21"/>
        <v>103.90771009394251</v>
      </c>
      <c r="Q111" s="454">
        <f t="shared" si="21"/>
        <v>105.80204778156997</v>
      </c>
      <c r="R111" s="454">
        <f t="shared" si="21"/>
        <v>129.67741935483872</v>
      </c>
      <c r="S111" s="455">
        <f t="shared" si="21"/>
        <v>0</v>
      </c>
      <c r="T111" s="456"/>
    </row>
    <row r="112" spans="1:20" s="461" customFormat="1" ht="12.75">
      <c r="A112" s="531"/>
      <c r="B112" s="532"/>
      <c r="C112" s="532"/>
      <c r="D112" s="532"/>
      <c r="E112" s="532"/>
      <c r="F112" s="532"/>
      <c r="G112" s="532"/>
      <c r="H112" s="458">
        <v>3221</v>
      </c>
      <c r="I112" s="468" t="s">
        <v>54</v>
      </c>
      <c r="J112" s="460">
        <v>5612</v>
      </c>
      <c r="K112" s="460">
        <v>15000</v>
      </c>
      <c r="L112" s="460">
        <v>15000</v>
      </c>
      <c r="M112" s="460">
        <f>Posebni!F31+Posebni!F567</f>
        <v>30000</v>
      </c>
      <c r="N112" s="460"/>
      <c r="O112" s="460"/>
      <c r="P112" s="453">
        <f t="shared" si="21"/>
        <v>267.28439059158944</v>
      </c>
      <c r="Q112" s="454">
        <f t="shared" si="21"/>
        <v>100</v>
      </c>
      <c r="R112" s="454">
        <f t="shared" si="21"/>
        <v>200</v>
      </c>
      <c r="S112" s="455">
        <f t="shared" si="21"/>
        <v>0</v>
      </c>
      <c r="T112" s="456"/>
    </row>
    <row r="113" spans="1:20" s="461" customFormat="1" ht="12.75">
      <c r="A113" s="531"/>
      <c r="B113" s="532"/>
      <c r="C113" s="532"/>
      <c r="D113" s="532"/>
      <c r="E113" s="532"/>
      <c r="F113" s="532"/>
      <c r="G113" s="532"/>
      <c r="H113" s="458">
        <v>3223</v>
      </c>
      <c r="I113" s="468" t="s">
        <v>55</v>
      </c>
      <c r="J113" s="460">
        <v>251496</v>
      </c>
      <c r="K113" s="460">
        <v>250000</v>
      </c>
      <c r="L113" s="460">
        <v>250000</v>
      </c>
      <c r="M113" s="460">
        <f>Posebni!F304+Posebni!F32</f>
        <v>175000</v>
      </c>
      <c r="N113" s="460"/>
      <c r="O113" s="460"/>
      <c r="P113" s="453">
        <f t="shared" si="21"/>
        <v>99.40515952540001</v>
      </c>
      <c r="Q113" s="454">
        <f t="shared" si="21"/>
        <v>100</v>
      </c>
      <c r="R113" s="454">
        <f t="shared" si="21"/>
        <v>70</v>
      </c>
      <c r="S113" s="455">
        <f t="shared" si="21"/>
        <v>0</v>
      </c>
      <c r="T113" s="456"/>
    </row>
    <row r="114" spans="1:20" s="461" customFormat="1" ht="12.75">
      <c r="A114" s="531"/>
      <c r="B114" s="532"/>
      <c r="C114" s="532"/>
      <c r="D114" s="532"/>
      <c r="E114" s="532"/>
      <c r="F114" s="532"/>
      <c r="G114" s="532"/>
      <c r="H114" s="458">
        <v>3224</v>
      </c>
      <c r="I114" s="468" t="s">
        <v>158</v>
      </c>
      <c r="J114" s="460">
        <v>21072</v>
      </c>
      <c r="K114" s="460">
        <v>20000</v>
      </c>
      <c r="L114" s="460">
        <v>30000</v>
      </c>
      <c r="M114" s="460">
        <f>Posebni!F33+Posebni!F448</f>
        <v>32000</v>
      </c>
      <c r="N114" s="460"/>
      <c r="O114" s="460"/>
      <c r="P114" s="453">
        <f t="shared" si="21"/>
        <v>94.91268033409264</v>
      </c>
      <c r="Q114" s="454">
        <f t="shared" si="21"/>
        <v>150</v>
      </c>
      <c r="R114" s="454">
        <f t="shared" si="21"/>
        <v>106.66666666666667</v>
      </c>
      <c r="S114" s="455">
        <f t="shared" si="21"/>
        <v>0</v>
      </c>
      <c r="T114" s="456"/>
    </row>
    <row r="115" spans="1:20" s="461" customFormat="1" ht="12.75">
      <c r="A115" s="531"/>
      <c r="B115" s="532"/>
      <c r="C115" s="532"/>
      <c r="D115" s="532"/>
      <c r="E115" s="532"/>
      <c r="F115" s="532"/>
      <c r="G115" s="532"/>
      <c r="H115" s="458">
        <v>3225</v>
      </c>
      <c r="I115" s="468" t="s">
        <v>56</v>
      </c>
      <c r="J115" s="460">
        <v>3801</v>
      </c>
      <c r="K115" s="460">
        <v>8000</v>
      </c>
      <c r="L115" s="460">
        <v>15000</v>
      </c>
      <c r="M115" s="460">
        <f>Posebni!F34+Posebni!F294+Posebni!F370</f>
        <v>145000</v>
      </c>
      <c r="N115" s="460"/>
      <c r="O115" s="460"/>
      <c r="P115" s="453">
        <f t="shared" si="21"/>
        <v>210.4709287029729</v>
      </c>
      <c r="Q115" s="454">
        <f t="shared" si="21"/>
        <v>187.5</v>
      </c>
      <c r="R115" s="454">
        <f t="shared" si="21"/>
        <v>966.6666666666666</v>
      </c>
      <c r="S115" s="455">
        <f t="shared" si="21"/>
        <v>0</v>
      </c>
      <c r="T115" s="456"/>
    </row>
    <row r="116" spans="1:20" s="461" customFormat="1" ht="12.75">
      <c r="A116" s="531"/>
      <c r="B116" s="532"/>
      <c r="C116" s="532"/>
      <c r="D116" s="532"/>
      <c r="E116" s="532"/>
      <c r="F116" s="532"/>
      <c r="G116" s="532"/>
      <c r="H116" s="458">
        <v>3227</v>
      </c>
      <c r="I116" s="468" t="s">
        <v>137</v>
      </c>
      <c r="J116" s="460">
        <v>0</v>
      </c>
      <c r="K116" s="460">
        <v>0</v>
      </c>
      <c r="L116" s="460">
        <v>0</v>
      </c>
      <c r="M116" s="460">
        <f>Posebni!F35+Posebni!F220</f>
        <v>20000</v>
      </c>
      <c r="N116" s="460"/>
      <c r="O116" s="460"/>
      <c r="P116" s="453">
        <v>0</v>
      </c>
      <c r="Q116" s="454">
        <v>0</v>
      </c>
      <c r="R116" s="454">
        <v>0</v>
      </c>
      <c r="S116" s="455">
        <v>0</v>
      </c>
      <c r="T116" s="456"/>
    </row>
    <row r="117" spans="1:20" s="457" customFormat="1" ht="12.75">
      <c r="A117" s="531" t="s">
        <v>378</v>
      </c>
      <c r="B117" s="532"/>
      <c r="C117" s="532" t="s">
        <v>380</v>
      </c>
      <c r="D117" s="532" t="s">
        <v>381</v>
      </c>
      <c r="E117" s="532"/>
      <c r="F117" s="532" t="s">
        <v>383</v>
      </c>
      <c r="G117" s="532"/>
      <c r="H117" s="450">
        <v>323</v>
      </c>
      <c r="I117" s="451" t="s">
        <v>57</v>
      </c>
      <c r="J117" s="452">
        <f>SUM(J118:J125)</f>
        <v>913407</v>
      </c>
      <c r="K117" s="452">
        <f>SUM(K118:K125)</f>
        <v>896000</v>
      </c>
      <c r="L117" s="452">
        <f>SUM(L118:L125)</f>
        <v>1059000</v>
      </c>
      <c r="M117" s="452">
        <f>SUM(M118:M125)</f>
        <v>3037000</v>
      </c>
      <c r="N117" s="452"/>
      <c r="O117" s="452"/>
      <c r="P117" s="453">
        <f t="shared" si="21"/>
        <v>98.09427779730176</v>
      </c>
      <c r="Q117" s="454">
        <f t="shared" si="21"/>
        <v>118.19196428571428</v>
      </c>
      <c r="R117" s="454">
        <f t="shared" si="21"/>
        <v>286.77998111425876</v>
      </c>
      <c r="S117" s="455">
        <f t="shared" si="21"/>
        <v>0</v>
      </c>
      <c r="T117" s="456"/>
    </row>
    <row r="118" spans="1:20" s="461" customFormat="1" ht="12.75">
      <c r="A118" s="531"/>
      <c r="B118" s="532"/>
      <c r="C118" s="532"/>
      <c r="D118" s="532"/>
      <c r="E118" s="532"/>
      <c r="F118" s="532"/>
      <c r="G118" s="532"/>
      <c r="H118" s="458">
        <v>3231</v>
      </c>
      <c r="I118" s="468" t="s">
        <v>58</v>
      </c>
      <c r="J118" s="460">
        <v>32822</v>
      </c>
      <c r="K118" s="460">
        <v>35000</v>
      </c>
      <c r="L118" s="460">
        <v>35000</v>
      </c>
      <c r="M118" s="460">
        <f>Posebni!F37</f>
        <v>35000</v>
      </c>
      <c r="N118" s="460"/>
      <c r="O118" s="460"/>
      <c r="P118" s="453">
        <f t="shared" si="21"/>
        <v>106.63579306562671</v>
      </c>
      <c r="Q118" s="454">
        <f t="shared" si="21"/>
        <v>100</v>
      </c>
      <c r="R118" s="454">
        <f t="shared" si="21"/>
        <v>100</v>
      </c>
      <c r="S118" s="455">
        <f t="shared" si="21"/>
        <v>0</v>
      </c>
      <c r="T118" s="456"/>
    </row>
    <row r="119" spans="1:20" s="461" customFormat="1" ht="12.75">
      <c r="A119" s="531"/>
      <c r="B119" s="532"/>
      <c r="C119" s="532"/>
      <c r="D119" s="532"/>
      <c r="E119" s="532"/>
      <c r="F119" s="532"/>
      <c r="G119" s="532"/>
      <c r="H119" s="458">
        <v>3232</v>
      </c>
      <c r="I119" s="468" t="s">
        <v>59</v>
      </c>
      <c r="J119" s="460">
        <v>498251</v>
      </c>
      <c r="K119" s="460">
        <v>500000</v>
      </c>
      <c r="L119" s="460">
        <v>600000</v>
      </c>
      <c r="M119" s="460">
        <f>Posebni!F38+Posebni!F306+Posebni!F313+Posebni!F322+Posebni!F328+Posebni!F334+Posebni!F340+Posebni!F346+Posebni!F352+Posebni!F358+Posebni!F364+Posebni!F450+Posebni!F476+Posebni!F485+Posebni!F511+Posebni!F512</f>
        <v>2227000</v>
      </c>
      <c r="N119" s="460"/>
      <c r="O119" s="460"/>
      <c r="P119" s="453">
        <f t="shared" si="21"/>
        <v>100.35102789557872</v>
      </c>
      <c r="Q119" s="454">
        <f t="shared" si="21"/>
        <v>120</v>
      </c>
      <c r="R119" s="454">
        <f t="shared" si="21"/>
        <v>371.16666666666663</v>
      </c>
      <c r="S119" s="455">
        <f t="shared" si="21"/>
        <v>0</v>
      </c>
      <c r="T119" s="456"/>
    </row>
    <row r="120" spans="1:20" s="461" customFormat="1" ht="12.75">
      <c r="A120" s="531"/>
      <c r="B120" s="532"/>
      <c r="C120" s="532"/>
      <c r="D120" s="532"/>
      <c r="E120" s="532"/>
      <c r="F120" s="532"/>
      <c r="G120" s="532"/>
      <c r="H120" s="458">
        <v>3233</v>
      </c>
      <c r="I120" s="468" t="s">
        <v>60</v>
      </c>
      <c r="J120" s="460">
        <v>76081</v>
      </c>
      <c r="K120" s="460">
        <v>30000</v>
      </c>
      <c r="L120" s="460">
        <v>30000</v>
      </c>
      <c r="M120" s="460">
        <f>Posebni!F39+Posebni!F255+Posebni!F579</f>
        <v>40000</v>
      </c>
      <c r="N120" s="460"/>
      <c r="O120" s="460"/>
      <c r="P120" s="453">
        <f t="shared" si="21"/>
        <v>39.43165836411193</v>
      </c>
      <c r="Q120" s="454">
        <f t="shared" si="21"/>
        <v>100</v>
      </c>
      <c r="R120" s="454">
        <f t="shared" si="21"/>
        <v>133.33333333333331</v>
      </c>
      <c r="S120" s="455">
        <f t="shared" si="21"/>
        <v>0</v>
      </c>
      <c r="T120" s="456"/>
    </row>
    <row r="121" spans="1:20" s="461" customFormat="1" ht="12.75">
      <c r="A121" s="531"/>
      <c r="B121" s="532"/>
      <c r="C121" s="532"/>
      <c r="D121" s="532"/>
      <c r="E121" s="532"/>
      <c r="F121" s="532"/>
      <c r="G121" s="532"/>
      <c r="H121" s="458">
        <v>3234</v>
      </c>
      <c r="I121" s="468" t="s">
        <v>61</v>
      </c>
      <c r="J121" s="460">
        <v>148075</v>
      </c>
      <c r="K121" s="460">
        <v>120000</v>
      </c>
      <c r="L121" s="460">
        <v>150000</v>
      </c>
      <c r="M121" s="460">
        <f>Posebni!F40+Posebni!F178+Posebni!F288+Posebni!F312</f>
        <v>230000</v>
      </c>
      <c r="N121" s="460"/>
      <c r="O121" s="460"/>
      <c r="P121" s="453">
        <f t="shared" si="21"/>
        <v>81.04001350666891</v>
      </c>
      <c r="Q121" s="454">
        <f t="shared" si="21"/>
        <v>125</v>
      </c>
      <c r="R121" s="454">
        <f t="shared" si="21"/>
        <v>153.33333333333334</v>
      </c>
      <c r="S121" s="455">
        <f t="shared" si="21"/>
        <v>0</v>
      </c>
      <c r="T121" s="456"/>
    </row>
    <row r="122" spans="1:20" s="461" customFormat="1" ht="12.75">
      <c r="A122" s="531"/>
      <c r="B122" s="532"/>
      <c r="C122" s="532"/>
      <c r="D122" s="532"/>
      <c r="E122" s="532"/>
      <c r="F122" s="532"/>
      <c r="G122" s="532"/>
      <c r="H122" s="458">
        <v>3236</v>
      </c>
      <c r="I122" s="468" t="s">
        <v>62</v>
      </c>
      <c r="J122" s="460">
        <v>0</v>
      </c>
      <c r="K122" s="460">
        <v>1000</v>
      </c>
      <c r="L122" s="460">
        <v>1000</v>
      </c>
      <c r="M122" s="460">
        <f>Posebni!F41+Posebni!F191+Posebni!F192</f>
        <v>23000</v>
      </c>
      <c r="N122" s="460"/>
      <c r="O122" s="460"/>
      <c r="P122" s="453">
        <v>0</v>
      </c>
      <c r="Q122" s="454">
        <f t="shared" si="21"/>
        <v>100</v>
      </c>
      <c r="R122" s="454">
        <f t="shared" si="21"/>
        <v>2300</v>
      </c>
      <c r="S122" s="455">
        <f t="shared" si="21"/>
        <v>0</v>
      </c>
      <c r="T122" s="456"/>
    </row>
    <row r="123" spans="1:20" s="461" customFormat="1" ht="12.75">
      <c r="A123" s="531"/>
      <c r="B123" s="532"/>
      <c r="C123" s="532"/>
      <c r="D123" s="532"/>
      <c r="E123" s="532"/>
      <c r="F123" s="532"/>
      <c r="G123" s="532"/>
      <c r="H123" s="458">
        <v>3237</v>
      </c>
      <c r="I123" s="468" t="s">
        <v>63</v>
      </c>
      <c r="J123" s="460">
        <v>134917</v>
      </c>
      <c r="K123" s="460">
        <v>180000</v>
      </c>
      <c r="L123" s="460">
        <v>200000</v>
      </c>
      <c r="M123" s="460">
        <f>Posebni!F42+Posebni!F78+Posebni!F126+Posebni!F227+Posebni!F228</f>
        <v>330000</v>
      </c>
      <c r="N123" s="460"/>
      <c r="O123" s="460"/>
      <c r="P123" s="453">
        <f t="shared" si="21"/>
        <v>133.41535907261502</v>
      </c>
      <c r="Q123" s="454">
        <f t="shared" si="21"/>
        <v>111.11111111111111</v>
      </c>
      <c r="R123" s="454">
        <f t="shared" si="21"/>
        <v>165</v>
      </c>
      <c r="S123" s="455">
        <f t="shared" si="21"/>
        <v>0</v>
      </c>
      <c r="T123" s="456"/>
    </row>
    <row r="124" spans="1:20" s="461" customFormat="1" ht="12.75">
      <c r="A124" s="531"/>
      <c r="B124" s="532"/>
      <c r="C124" s="532"/>
      <c r="D124" s="532"/>
      <c r="E124" s="532"/>
      <c r="F124" s="532"/>
      <c r="G124" s="532"/>
      <c r="H124" s="458">
        <v>3238</v>
      </c>
      <c r="I124" s="468" t="s">
        <v>64</v>
      </c>
      <c r="J124" s="460">
        <v>3376</v>
      </c>
      <c r="K124" s="460">
        <v>5000</v>
      </c>
      <c r="L124" s="460">
        <v>13000</v>
      </c>
      <c r="M124" s="460">
        <f>Posebni!F43</f>
        <v>15000</v>
      </c>
      <c r="N124" s="460"/>
      <c r="O124" s="460"/>
      <c r="P124" s="453">
        <f t="shared" si="21"/>
        <v>148.1042654028436</v>
      </c>
      <c r="Q124" s="454">
        <f t="shared" si="21"/>
        <v>260</v>
      </c>
      <c r="R124" s="454">
        <f t="shared" si="21"/>
        <v>115.38461538461537</v>
      </c>
      <c r="S124" s="455">
        <f t="shared" si="21"/>
        <v>0</v>
      </c>
      <c r="T124" s="456"/>
    </row>
    <row r="125" spans="1:20" s="461" customFormat="1" ht="12.75">
      <c r="A125" s="531"/>
      <c r="B125" s="532"/>
      <c r="C125" s="532"/>
      <c r="D125" s="532"/>
      <c r="E125" s="532"/>
      <c r="F125" s="532"/>
      <c r="G125" s="532"/>
      <c r="H125" s="458">
        <v>3239</v>
      </c>
      <c r="I125" s="468" t="s">
        <v>65</v>
      </c>
      <c r="J125" s="460">
        <v>19885</v>
      </c>
      <c r="K125" s="460">
        <v>25000</v>
      </c>
      <c r="L125" s="460">
        <v>30000</v>
      </c>
      <c r="M125" s="460">
        <f>Posebni!F44+Posebni!F100+Posebni!F199+Posebni!F256+Posebni!F372</f>
        <v>137000</v>
      </c>
      <c r="N125" s="460"/>
      <c r="O125" s="460"/>
      <c r="P125" s="453">
        <f t="shared" si="21"/>
        <v>125.72290671360322</v>
      </c>
      <c r="Q125" s="454">
        <f t="shared" si="21"/>
        <v>120</v>
      </c>
      <c r="R125" s="454">
        <f t="shared" si="21"/>
        <v>456.66666666666663</v>
      </c>
      <c r="S125" s="455">
        <f t="shared" si="21"/>
        <v>0</v>
      </c>
      <c r="T125" s="456"/>
    </row>
    <row r="126" spans="1:20" s="474" customFormat="1" ht="12.75">
      <c r="A126" s="531" t="s">
        <v>378</v>
      </c>
      <c r="B126" s="532"/>
      <c r="C126" s="532"/>
      <c r="D126" s="532"/>
      <c r="E126" s="532"/>
      <c r="F126" s="532"/>
      <c r="G126" s="532"/>
      <c r="H126" s="472">
        <v>324</v>
      </c>
      <c r="I126" s="478" t="s">
        <v>369</v>
      </c>
      <c r="J126" s="473">
        <f>SUM(J127)</f>
        <v>0</v>
      </c>
      <c r="K126" s="473">
        <f>SUM(K127)</f>
        <v>1000</v>
      </c>
      <c r="L126" s="473">
        <f>SUM(L127)</f>
        <v>1000</v>
      </c>
      <c r="M126" s="473">
        <f>SUM(M127)</f>
        <v>25000</v>
      </c>
      <c r="N126" s="473"/>
      <c r="O126" s="473"/>
      <c r="P126" s="453">
        <v>0</v>
      </c>
      <c r="Q126" s="454">
        <f t="shared" si="21"/>
        <v>100</v>
      </c>
      <c r="R126" s="454">
        <f t="shared" si="21"/>
        <v>2500</v>
      </c>
      <c r="S126" s="455">
        <f t="shared" si="21"/>
        <v>0</v>
      </c>
      <c r="T126" s="456"/>
    </row>
    <row r="127" spans="1:20" s="461" customFormat="1" ht="12.75">
      <c r="A127" s="531"/>
      <c r="B127" s="532"/>
      <c r="C127" s="532"/>
      <c r="D127" s="532"/>
      <c r="E127" s="532"/>
      <c r="F127" s="532"/>
      <c r="G127" s="532"/>
      <c r="H127" s="475">
        <v>3241</v>
      </c>
      <c r="I127" s="83" t="s">
        <v>147</v>
      </c>
      <c r="J127" s="460">
        <v>0</v>
      </c>
      <c r="K127" s="460">
        <v>1000</v>
      </c>
      <c r="L127" s="460">
        <v>1000</v>
      </c>
      <c r="M127" s="460">
        <f>Posebni!F46</f>
        <v>25000</v>
      </c>
      <c r="N127" s="460"/>
      <c r="O127" s="460"/>
      <c r="P127" s="453">
        <v>0</v>
      </c>
      <c r="Q127" s="454">
        <f t="shared" si="21"/>
        <v>100</v>
      </c>
      <c r="R127" s="454">
        <f t="shared" si="21"/>
        <v>2500</v>
      </c>
      <c r="S127" s="455">
        <f t="shared" si="21"/>
        <v>0</v>
      </c>
      <c r="T127" s="456"/>
    </row>
    <row r="128" spans="1:20" s="457" customFormat="1" ht="12.75">
      <c r="A128" s="531" t="s">
        <v>378</v>
      </c>
      <c r="B128" s="532"/>
      <c r="C128" s="532"/>
      <c r="D128" s="532"/>
      <c r="E128" s="532"/>
      <c r="F128" s="532"/>
      <c r="G128" s="532"/>
      <c r="H128" s="450">
        <v>329</v>
      </c>
      <c r="I128" s="451" t="s">
        <v>66</v>
      </c>
      <c r="J128" s="452">
        <f>SUM(J129:J134)</f>
        <v>263498</v>
      </c>
      <c r="K128" s="452">
        <f>SUM(K129:K134)</f>
        <v>174000</v>
      </c>
      <c r="L128" s="452">
        <f>SUM(L129:L134)</f>
        <v>224000</v>
      </c>
      <c r="M128" s="452">
        <f>SUM(M129:M134)</f>
        <v>273000</v>
      </c>
      <c r="N128" s="452"/>
      <c r="O128" s="452"/>
      <c r="P128" s="453">
        <f t="shared" si="21"/>
        <v>66.03465680953934</v>
      </c>
      <c r="Q128" s="454">
        <f t="shared" si="21"/>
        <v>128.73563218390805</v>
      </c>
      <c r="R128" s="454">
        <f t="shared" si="21"/>
        <v>121.875</v>
      </c>
      <c r="S128" s="455">
        <f t="shared" si="21"/>
        <v>0</v>
      </c>
      <c r="T128" s="456"/>
    </row>
    <row r="129" spans="1:20" ht="12.75">
      <c r="A129" s="510"/>
      <c r="B129" s="511"/>
      <c r="C129" s="511"/>
      <c r="D129" s="511"/>
      <c r="E129" s="511"/>
      <c r="F129" s="511"/>
      <c r="G129" s="511"/>
      <c r="H129" s="30">
        <v>3291</v>
      </c>
      <c r="I129" s="68" t="s">
        <v>349</v>
      </c>
      <c r="J129" s="21">
        <v>139148</v>
      </c>
      <c r="K129" s="21">
        <v>50000</v>
      </c>
      <c r="L129" s="21">
        <v>100000</v>
      </c>
      <c r="M129" s="21">
        <f>Posebni!F91+Posebni!F102</f>
        <v>140000</v>
      </c>
      <c r="N129" s="21"/>
      <c r="O129" s="21"/>
      <c r="P129" s="69">
        <f t="shared" si="21"/>
        <v>35.932963463362746</v>
      </c>
      <c r="Q129" s="70">
        <f t="shared" si="21"/>
        <v>200</v>
      </c>
      <c r="R129" s="70">
        <f t="shared" si="21"/>
        <v>140</v>
      </c>
      <c r="S129" s="71">
        <f t="shared" si="21"/>
        <v>0</v>
      </c>
      <c r="T129" s="72"/>
    </row>
    <row r="130" spans="1:20" ht="12.75">
      <c r="A130" s="510"/>
      <c r="B130" s="511"/>
      <c r="C130" s="511"/>
      <c r="D130" s="511"/>
      <c r="E130" s="511"/>
      <c r="F130" s="511"/>
      <c r="G130" s="511"/>
      <c r="H130" s="30">
        <v>3292</v>
      </c>
      <c r="I130" s="20" t="s">
        <v>68</v>
      </c>
      <c r="J130" s="21">
        <v>11718</v>
      </c>
      <c r="K130" s="21">
        <v>12000</v>
      </c>
      <c r="L130" s="21">
        <v>12000</v>
      </c>
      <c r="M130" s="21">
        <f>Posebni!F48</f>
        <v>10000</v>
      </c>
      <c r="N130" s="21"/>
      <c r="O130" s="21"/>
      <c r="P130" s="69">
        <f t="shared" si="21"/>
        <v>102.40655401945725</v>
      </c>
      <c r="Q130" s="70">
        <f t="shared" si="21"/>
        <v>100</v>
      </c>
      <c r="R130" s="70">
        <f t="shared" si="21"/>
        <v>83.33333333333334</v>
      </c>
      <c r="S130" s="71">
        <f t="shared" si="21"/>
        <v>0</v>
      </c>
      <c r="T130" s="72"/>
    </row>
    <row r="131" spans="1:20" ht="12.75">
      <c r="A131" s="510"/>
      <c r="B131" s="511"/>
      <c r="C131" s="511"/>
      <c r="D131" s="511"/>
      <c r="E131" s="511"/>
      <c r="F131" s="511"/>
      <c r="G131" s="511"/>
      <c r="H131" s="30">
        <v>3293</v>
      </c>
      <c r="I131" s="20" t="s">
        <v>69</v>
      </c>
      <c r="J131" s="21">
        <v>79821</v>
      </c>
      <c r="K131" s="21">
        <v>80000</v>
      </c>
      <c r="L131" s="21">
        <v>80000</v>
      </c>
      <c r="M131" s="21">
        <f>Posebni!F49+Posebni!F92+Posebni!F258+Posebni!F581</f>
        <v>41000</v>
      </c>
      <c r="N131" s="21"/>
      <c r="O131" s="21"/>
      <c r="P131" s="69">
        <f t="shared" si="21"/>
        <v>100.22425176332044</v>
      </c>
      <c r="Q131" s="70">
        <f t="shared" si="21"/>
        <v>100</v>
      </c>
      <c r="R131" s="70">
        <f t="shared" si="21"/>
        <v>51.24999999999999</v>
      </c>
      <c r="S131" s="71">
        <f t="shared" si="21"/>
        <v>0</v>
      </c>
      <c r="T131" s="72"/>
    </row>
    <row r="132" spans="1:20" ht="12.75">
      <c r="A132" s="510"/>
      <c r="B132" s="511"/>
      <c r="C132" s="511"/>
      <c r="D132" s="511"/>
      <c r="E132" s="511"/>
      <c r="F132" s="511"/>
      <c r="G132" s="511"/>
      <c r="H132" s="30">
        <v>3294</v>
      </c>
      <c r="I132" s="20" t="s">
        <v>70</v>
      </c>
      <c r="J132" s="21">
        <v>2859</v>
      </c>
      <c r="K132" s="21">
        <v>4000</v>
      </c>
      <c r="L132" s="21">
        <v>4000</v>
      </c>
      <c r="M132" s="21">
        <f>Posebni!F93</f>
        <v>30000</v>
      </c>
      <c r="N132" s="21"/>
      <c r="O132" s="21"/>
      <c r="P132" s="69">
        <f t="shared" si="21"/>
        <v>139.90905911157748</v>
      </c>
      <c r="Q132" s="70">
        <f t="shared" si="21"/>
        <v>100</v>
      </c>
      <c r="R132" s="70">
        <f t="shared" si="21"/>
        <v>750</v>
      </c>
      <c r="S132" s="71">
        <f t="shared" si="21"/>
        <v>0</v>
      </c>
      <c r="T132" s="72"/>
    </row>
    <row r="133" spans="1:20" ht="12.75">
      <c r="A133" s="510"/>
      <c r="B133" s="511"/>
      <c r="C133" s="511"/>
      <c r="D133" s="511"/>
      <c r="E133" s="511"/>
      <c r="F133" s="511"/>
      <c r="G133" s="511"/>
      <c r="H133" s="30">
        <v>3295</v>
      </c>
      <c r="I133" s="20" t="s">
        <v>133</v>
      </c>
      <c r="J133" s="21">
        <v>1243</v>
      </c>
      <c r="K133" s="21">
        <v>4000</v>
      </c>
      <c r="L133" s="21">
        <v>4000</v>
      </c>
      <c r="M133" s="21">
        <f>Posebni!F50</f>
        <v>40000</v>
      </c>
      <c r="N133" s="21"/>
      <c r="O133" s="21"/>
      <c r="P133" s="69">
        <f aca="true" t="shared" si="25" ref="P133:S185">K133/J133*100</f>
        <v>321.80209171359616</v>
      </c>
      <c r="Q133" s="70">
        <f t="shared" si="25"/>
        <v>100</v>
      </c>
      <c r="R133" s="70">
        <f t="shared" si="25"/>
        <v>1000</v>
      </c>
      <c r="S133" s="71">
        <f t="shared" si="25"/>
        <v>0</v>
      </c>
      <c r="T133" s="72"/>
    </row>
    <row r="134" spans="1:20" ht="12.75">
      <c r="A134" s="514"/>
      <c r="B134" s="515"/>
      <c r="C134" s="515"/>
      <c r="D134" s="515"/>
      <c r="E134" s="515"/>
      <c r="F134" s="515"/>
      <c r="G134" s="515"/>
      <c r="H134" s="52">
        <v>3299</v>
      </c>
      <c r="I134" s="53" t="s">
        <v>66</v>
      </c>
      <c r="J134" s="22">
        <v>28709</v>
      </c>
      <c r="K134" s="22">
        <v>24000</v>
      </c>
      <c r="L134" s="22">
        <v>24000</v>
      </c>
      <c r="M134" s="22">
        <f>Posebni!F51+Posebni!F259</f>
        <v>12000</v>
      </c>
      <c r="N134" s="22"/>
      <c r="O134" s="22"/>
      <c r="P134" s="69">
        <f t="shared" si="25"/>
        <v>83.5974781427427</v>
      </c>
      <c r="Q134" s="70">
        <f t="shared" si="25"/>
        <v>100</v>
      </c>
      <c r="R134" s="70">
        <f t="shared" si="25"/>
        <v>50</v>
      </c>
      <c r="S134" s="71">
        <f t="shared" si="25"/>
        <v>0</v>
      </c>
      <c r="T134" s="72"/>
    </row>
    <row r="135" spans="1:20" s="125" customFormat="1" ht="12.75">
      <c r="A135" s="537"/>
      <c r="B135" s="538"/>
      <c r="C135" s="538"/>
      <c r="D135" s="538"/>
      <c r="E135" s="538"/>
      <c r="F135" s="538"/>
      <c r="G135" s="538"/>
      <c r="H135" s="126">
        <v>34</v>
      </c>
      <c r="I135" s="127" t="s">
        <v>71</v>
      </c>
      <c r="J135" s="128">
        <f>SUM(J136+J138)</f>
        <v>64117</v>
      </c>
      <c r="K135" s="128">
        <f>SUM(K136+K138)</f>
        <v>21000</v>
      </c>
      <c r="L135" s="128">
        <f>SUM(L136+L138)</f>
        <v>56000</v>
      </c>
      <c r="M135" s="128">
        <f>SUM(M136+M138)</f>
        <v>30000</v>
      </c>
      <c r="N135" s="128">
        <f>Posebni!G52+Posebni!G543</f>
        <v>21000</v>
      </c>
      <c r="O135" s="128">
        <f>Posebni!H52+Posebni!H543</f>
        <v>21000</v>
      </c>
      <c r="P135" s="128">
        <f>Posebni!I52+Posebni!I543</f>
        <v>70</v>
      </c>
      <c r="Q135" s="128">
        <f>Posebni!J52+Posebni!J543</f>
        <v>100</v>
      </c>
      <c r="R135" s="128">
        <f>Posebni!K52+Posebni!K507</f>
        <v>0</v>
      </c>
      <c r="S135" s="123">
        <f t="shared" si="25"/>
        <v>70</v>
      </c>
      <c r="T135" s="124">
        <f>O135/N135*100</f>
        <v>100</v>
      </c>
    </row>
    <row r="136" spans="1:20" s="457" customFormat="1" ht="12.75">
      <c r="A136" s="531"/>
      <c r="B136" s="532"/>
      <c r="C136" s="532"/>
      <c r="D136" s="532"/>
      <c r="E136" s="532"/>
      <c r="F136" s="532"/>
      <c r="G136" s="532"/>
      <c r="H136" s="450">
        <v>342</v>
      </c>
      <c r="I136" s="451" t="s">
        <v>149</v>
      </c>
      <c r="J136" s="452">
        <f>SUM(J137)</f>
        <v>44812</v>
      </c>
      <c r="K136" s="452">
        <f>SUM(K137)</f>
        <v>5000</v>
      </c>
      <c r="L136" s="452">
        <f>SUM(L137)</f>
        <v>40000</v>
      </c>
      <c r="M136" s="452">
        <f>SUM(M137)</f>
        <v>0</v>
      </c>
      <c r="N136" s="452"/>
      <c r="O136" s="452"/>
      <c r="P136" s="453">
        <v>0</v>
      </c>
      <c r="Q136" s="454">
        <f t="shared" si="25"/>
        <v>800</v>
      </c>
      <c r="R136" s="454">
        <f t="shared" si="25"/>
        <v>0</v>
      </c>
      <c r="S136" s="455">
        <v>0</v>
      </c>
      <c r="T136" s="456"/>
    </row>
    <row r="137" spans="1:20" s="479" customFormat="1" ht="21">
      <c r="A137" s="531"/>
      <c r="B137" s="532"/>
      <c r="C137" s="532"/>
      <c r="D137" s="532"/>
      <c r="E137" s="532"/>
      <c r="F137" s="532"/>
      <c r="G137" s="532"/>
      <c r="H137" s="458">
        <v>3423</v>
      </c>
      <c r="I137" s="468" t="s">
        <v>150</v>
      </c>
      <c r="J137" s="460">
        <v>44812</v>
      </c>
      <c r="K137" s="460">
        <v>5000</v>
      </c>
      <c r="L137" s="460">
        <v>40000</v>
      </c>
      <c r="M137" s="460">
        <v>0</v>
      </c>
      <c r="N137" s="460"/>
      <c r="O137" s="460"/>
      <c r="P137" s="453">
        <v>0</v>
      </c>
      <c r="Q137" s="454">
        <f t="shared" si="25"/>
        <v>800</v>
      </c>
      <c r="R137" s="454">
        <f t="shared" si="25"/>
        <v>0</v>
      </c>
      <c r="S137" s="455">
        <v>0</v>
      </c>
      <c r="T137" s="456"/>
    </row>
    <row r="138" spans="1:20" s="457" customFormat="1" ht="12.75">
      <c r="A138" s="531" t="s">
        <v>378</v>
      </c>
      <c r="B138" s="532"/>
      <c r="C138" s="532"/>
      <c r="D138" s="532"/>
      <c r="E138" s="532"/>
      <c r="F138" s="532"/>
      <c r="G138" s="532"/>
      <c r="H138" s="450">
        <v>343</v>
      </c>
      <c r="I138" s="451" t="s">
        <v>72</v>
      </c>
      <c r="J138" s="452">
        <f>SUM(J139:J141)</f>
        <v>19305</v>
      </c>
      <c r="K138" s="452">
        <f>SUM(K139:K141)</f>
        <v>16000</v>
      </c>
      <c r="L138" s="452">
        <f>SUM(L139:L141)</f>
        <v>16000</v>
      </c>
      <c r="M138" s="452">
        <f>SUM(M139:M141)</f>
        <v>30000</v>
      </c>
      <c r="N138" s="452"/>
      <c r="O138" s="452"/>
      <c r="P138" s="453">
        <f t="shared" si="25"/>
        <v>82.88008288008288</v>
      </c>
      <c r="Q138" s="454">
        <f t="shared" si="25"/>
        <v>100</v>
      </c>
      <c r="R138" s="454">
        <f t="shared" si="25"/>
        <v>187.5</v>
      </c>
      <c r="S138" s="455">
        <f t="shared" si="25"/>
        <v>0</v>
      </c>
      <c r="T138" s="456"/>
    </row>
    <row r="139" spans="1:20" ht="12.75">
      <c r="A139" s="510"/>
      <c r="B139" s="511"/>
      <c r="C139" s="511"/>
      <c r="D139" s="511"/>
      <c r="E139" s="511"/>
      <c r="F139" s="511"/>
      <c r="G139" s="511"/>
      <c r="H139" s="30">
        <v>3431</v>
      </c>
      <c r="I139" s="20" t="s">
        <v>151</v>
      </c>
      <c r="J139" s="21">
        <v>17392</v>
      </c>
      <c r="K139" s="21">
        <v>11000</v>
      </c>
      <c r="L139" s="21">
        <v>11000</v>
      </c>
      <c r="M139" s="21">
        <f>Posebni!F54</f>
        <v>15000</v>
      </c>
      <c r="N139" s="21"/>
      <c r="O139" s="21"/>
      <c r="P139" s="69">
        <f t="shared" si="25"/>
        <v>63.24747010119596</v>
      </c>
      <c r="Q139" s="70">
        <f t="shared" si="25"/>
        <v>100</v>
      </c>
      <c r="R139" s="70">
        <f t="shared" si="25"/>
        <v>136.36363636363635</v>
      </c>
      <c r="S139" s="71">
        <f t="shared" si="25"/>
        <v>0</v>
      </c>
      <c r="T139" s="72"/>
    </row>
    <row r="140" spans="1:20" ht="12.75">
      <c r="A140" s="510"/>
      <c r="B140" s="511"/>
      <c r="C140" s="511"/>
      <c r="D140" s="511"/>
      <c r="E140" s="511"/>
      <c r="F140" s="511"/>
      <c r="G140" s="511"/>
      <c r="H140" s="30">
        <v>3433</v>
      </c>
      <c r="I140" s="20" t="s">
        <v>148</v>
      </c>
      <c r="J140" s="21">
        <v>3</v>
      </c>
      <c r="K140" s="21">
        <v>1000</v>
      </c>
      <c r="L140" s="21">
        <v>1000</v>
      </c>
      <c r="M140" s="21">
        <f>Posebni!F55</f>
        <v>10000</v>
      </c>
      <c r="N140" s="21"/>
      <c r="O140" s="21"/>
      <c r="P140" s="69">
        <f t="shared" si="25"/>
        <v>33333.33333333333</v>
      </c>
      <c r="Q140" s="70">
        <f t="shared" si="25"/>
        <v>100</v>
      </c>
      <c r="R140" s="70">
        <f t="shared" si="25"/>
        <v>1000</v>
      </c>
      <c r="S140" s="71">
        <f t="shared" si="25"/>
        <v>0</v>
      </c>
      <c r="T140" s="72"/>
    </row>
    <row r="141" spans="1:20" ht="12.75">
      <c r="A141" s="510"/>
      <c r="B141" s="511"/>
      <c r="C141" s="511"/>
      <c r="D141" s="511"/>
      <c r="E141" s="511"/>
      <c r="F141" s="511"/>
      <c r="G141" s="511"/>
      <c r="H141" s="30">
        <v>3434</v>
      </c>
      <c r="I141" s="20" t="s">
        <v>75</v>
      </c>
      <c r="J141" s="21">
        <v>1910</v>
      </c>
      <c r="K141" s="21">
        <v>4000</v>
      </c>
      <c r="L141" s="21">
        <v>4000</v>
      </c>
      <c r="M141" s="21">
        <f>Posebni!F56</f>
        <v>5000</v>
      </c>
      <c r="N141" s="21"/>
      <c r="O141" s="21"/>
      <c r="P141" s="69">
        <f t="shared" si="25"/>
        <v>209.4240837696335</v>
      </c>
      <c r="Q141" s="70">
        <f t="shared" si="25"/>
        <v>100</v>
      </c>
      <c r="R141" s="70">
        <f t="shared" si="25"/>
        <v>125</v>
      </c>
      <c r="S141" s="71">
        <f t="shared" si="25"/>
        <v>0</v>
      </c>
      <c r="T141" s="72"/>
    </row>
    <row r="142" spans="1:20" s="125" customFormat="1" ht="12.75">
      <c r="A142" s="537"/>
      <c r="B142" s="538"/>
      <c r="C142" s="538"/>
      <c r="D142" s="538"/>
      <c r="E142" s="538"/>
      <c r="F142" s="538"/>
      <c r="G142" s="538"/>
      <c r="H142" s="126">
        <v>35</v>
      </c>
      <c r="I142" s="127" t="s">
        <v>76</v>
      </c>
      <c r="J142" s="128">
        <f>SUM(J143)</f>
        <v>0</v>
      </c>
      <c r="K142" s="128">
        <f>SUM(K143)</f>
        <v>0</v>
      </c>
      <c r="L142" s="128">
        <f>SUM(L143)</f>
        <v>0</v>
      </c>
      <c r="M142" s="128">
        <f>SUM(M143)</f>
        <v>200000</v>
      </c>
      <c r="N142" s="128">
        <f>Posebni!G110+Posebni!G116</f>
        <v>200000</v>
      </c>
      <c r="O142" s="128">
        <f>Posebni!H110+Posebni!H116</f>
        <v>200000</v>
      </c>
      <c r="P142" s="121">
        <v>0</v>
      </c>
      <c r="Q142" s="122">
        <v>0</v>
      </c>
      <c r="R142" s="122">
        <v>0</v>
      </c>
      <c r="S142" s="123">
        <v>0</v>
      </c>
      <c r="T142" s="124">
        <v>0</v>
      </c>
    </row>
    <row r="143" spans="1:20" s="457" customFormat="1" ht="21">
      <c r="A143" s="531"/>
      <c r="B143" s="532"/>
      <c r="C143" s="532"/>
      <c r="D143" s="532"/>
      <c r="E143" s="532"/>
      <c r="F143" s="532"/>
      <c r="G143" s="532"/>
      <c r="H143" s="450">
        <v>352</v>
      </c>
      <c r="I143" s="451" t="s">
        <v>159</v>
      </c>
      <c r="J143" s="452">
        <f>SUM(J145)</f>
        <v>0</v>
      </c>
      <c r="K143" s="452">
        <f>SUM(K145)</f>
        <v>0</v>
      </c>
      <c r="L143" s="452">
        <f>SUM(L145)</f>
        <v>0</v>
      </c>
      <c r="M143" s="452">
        <f>SUM(M144+M145)</f>
        <v>200000</v>
      </c>
      <c r="N143" s="452"/>
      <c r="O143" s="452"/>
      <c r="P143" s="453">
        <v>0</v>
      </c>
      <c r="Q143" s="454">
        <v>0</v>
      </c>
      <c r="R143" s="454">
        <v>0</v>
      </c>
      <c r="S143" s="455">
        <v>0</v>
      </c>
      <c r="T143" s="456"/>
    </row>
    <row r="144" spans="1:20" s="457" customFormat="1" ht="21">
      <c r="A144" s="531"/>
      <c r="B144" s="532"/>
      <c r="C144" s="532"/>
      <c r="D144" s="532"/>
      <c r="E144" s="532"/>
      <c r="F144" s="532"/>
      <c r="G144" s="532"/>
      <c r="H144" s="475">
        <v>3522</v>
      </c>
      <c r="I144" s="83" t="s">
        <v>402</v>
      </c>
      <c r="J144" s="452"/>
      <c r="K144" s="452"/>
      <c r="L144" s="452"/>
      <c r="M144" s="476">
        <f>Posebni!F112</f>
        <v>100000</v>
      </c>
      <c r="N144" s="452"/>
      <c r="O144" s="452"/>
      <c r="P144" s="453"/>
      <c r="Q144" s="454"/>
      <c r="R144" s="454"/>
      <c r="S144" s="455"/>
      <c r="T144" s="456"/>
    </row>
    <row r="145" spans="1:20" ht="21">
      <c r="A145" s="510"/>
      <c r="B145" s="511"/>
      <c r="C145" s="511"/>
      <c r="D145" s="511"/>
      <c r="E145" s="511"/>
      <c r="F145" s="511"/>
      <c r="G145" s="511"/>
      <c r="H145" s="30">
        <v>3523</v>
      </c>
      <c r="I145" s="20" t="s">
        <v>77</v>
      </c>
      <c r="J145" s="21">
        <v>0</v>
      </c>
      <c r="K145" s="21">
        <v>0</v>
      </c>
      <c r="L145" s="21">
        <v>0</v>
      </c>
      <c r="M145" s="21">
        <f>Posebni!F118+Posebni!F119</f>
        <v>100000</v>
      </c>
      <c r="N145" s="21"/>
      <c r="O145" s="21"/>
      <c r="P145" s="69">
        <v>0</v>
      </c>
      <c r="Q145" s="70">
        <v>0</v>
      </c>
      <c r="R145" s="70">
        <v>0</v>
      </c>
      <c r="S145" s="71">
        <v>0</v>
      </c>
      <c r="T145" s="72"/>
    </row>
    <row r="146" spans="1:20" s="125" customFormat="1" ht="21">
      <c r="A146" s="537"/>
      <c r="B146" s="538"/>
      <c r="C146" s="538"/>
      <c r="D146" s="538"/>
      <c r="E146" s="538"/>
      <c r="F146" s="538"/>
      <c r="G146" s="538"/>
      <c r="H146" s="126">
        <v>36</v>
      </c>
      <c r="I146" s="127" t="s">
        <v>138</v>
      </c>
      <c r="J146" s="128">
        <f>SUM(J147)</f>
        <v>0</v>
      </c>
      <c r="K146" s="128">
        <f>SUM(K147)</f>
        <v>15000</v>
      </c>
      <c r="L146" s="128">
        <f>SUM(L147)</f>
        <v>50000</v>
      </c>
      <c r="M146" s="128">
        <f>SUM(M147)</f>
        <v>55000</v>
      </c>
      <c r="N146" s="128">
        <f>Posebni!G183+Posebni!G233+Posebni!G295</f>
        <v>205000</v>
      </c>
      <c r="O146" s="128">
        <f>Posebni!H183+Posebni!H233+Posebni!H295</f>
        <v>205000</v>
      </c>
      <c r="P146" s="121">
        <v>0</v>
      </c>
      <c r="Q146" s="122">
        <f t="shared" si="25"/>
        <v>333.33333333333337</v>
      </c>
      <c r="R146" s="122">
        <f t="shared" si="25"/>
        <v>110.00000000000001</v>
      </c>
      <c r="S146" s="123">
        <f t="shared" si="25"/>
        <v>372.7272727272727</v>
      </c>
      <c r="T146" s="124">
        <f>O146/N146*100</f>
        <v>100</v>
      </c>
    </row>
    <row r="147" spans="1:20" s="457" customFormat="1" ht="12.75">
      <c r="A147" s="531" t="s">
        <v>378</v>
      </c>
      <c r="B147" s="532"/>
      <c r="C147" s="532"/>
      <c r="D147" s="532" t="s">
        <v>381</v>
      </c>
      <c r="E147" s="532" t="s">
        <v>382</v>
      </c>
      <c r="F147" s="532"/>
      <c r="G147" s="532"/>
      <c r="H147" s="450">
        <v>363</v>
      </c>
      <c r="I147" s="451" t="s">
        <v>141</v>
      </c>
      <c r="J147" s="452">
        <f>SUM(J148:J149)</f>
        <v>0</v>
      </c>
      <c r="K147" s="452">
        <f>SUM(K148:K149)</f>
        <v>15000</v>
      </c>
      <c r="L147" s="452">
        <f>SUM(L148:L149)</f>
        <v>50000</v>
      </c>
      <c r="M147" s="452">
        <f>SUM(M148:M149)</f>
        <v>55000</v>
      </c>
      <c r="N147" s="452"/>
      <c r="O147" s="452"/>
      <c r="P147" s="453">
        <v>0</v>
      </c>
      <c r="Q147" s="454">
        <f t="shared" si="25"/>
        <v>333.33333333333337</v>
      </c>
      <c r="R147" s="454">
        <f t="shared" si="25"/>
        <v>110.00000000000001</v>
      </c>
      <c r="S147" s="455">
        <f t="shared" si="25"/>
        <v>0</v>
      </c>
      <c r="T147" s="455"/>
    </row>
    <row r="148" spans="1:20" ht="12.75">
      <c r="A148" s="510"/>
      <c r="B148" s="511"/>
      <c r="C148" s="511"/>
      <c r="D148" s="511"/>
      <c r="E148" s="511"/>
      <c r="F148" s="511"/>
      <c r="G148" s="511"/>
      <c r="H148" s="30">
        <v>3631</v>
      </c>
      <c r="I148" s="20" t="s">
        <v>140</v>
      </c>
      <c r="J148" s="21">
        <v>0</v>
      </c>
      <c r="K148" s="21">
        <v>5000</v>
      </c>
      <c r="L148" s="21">
        <v>40000</v>
      </c>
      <c r="M148" s="21">
        <f>Posebni!F235</f>
        <v>5000</v>
      </c>
      <c r="N148" s="21"/>
      <c r="O148" s="21"/>
      <c r="P148" s="69">
        <v>0</v>
      </c>
      <c r="Q148" s="70">
        <f t="shared" si="25"/>
        <v>800</v>
      </c>
      <c r="R148" s="70">
        <f t="shared" si="25"/>
        <v>12.5</v>
      </c>
      <c r="S148" s="71">
        <v>0</v>
      </c>
      <c r="T148" s="72"/>
    </row>
    <row r="149" spans="1:20" ht="12.75">
      <c r="A149" s="510"/>
      <c r="B149" s="511"/>
      <c r="C149" s="511"/>
      <c r="D149" s="511"/>
      <c r="E149" s="511"/>
      <c r="F149" s="511"/>
      <c r="G149" s="511"/>
      <c r="H149" s="30">
        <v>3632</v>
      </c>
      <c r="I149" s="20" t="s">
        <v>139</v>
      </c>
      <c r="J149" s="21">
        <v>0</v>
      </c>
      <c r="K149" s="21">
        <v>10000</v>
      </c>
      <c r="L149" s="21">
        <v>10000</v>
      </c>
      <c r="M149" s="21">
        <f>Posebni!F185+Posebni!F297</f>
        <v>50000</v>
      </c>
      <c r="N149" s="21"/>
      <c r="O149" s="21"/>
      <c r="P149" s="69">
        <v>0</v>
      </c>
      <c r="Q149" s="70">
        <f t="shared" si="25"/>
        <v>100</v>
      </c>
      <c r="R149" s="70">
        <f t="shared" si="25"/>
        <v>500</v>
      </c>
      <c r="S149" s="71">
        <f t="shared" si="25"/>
        <v>0</v>
      </c>
      <c r="T149" s="72"/>
    </row>
    <row r="150" spans="1:20" s="125" customFormat="1" ht="21">
      <c r="A150" s="537"/>
      <c r="B150" s="538"/>
      <c r="C150" s="538"/>
      <c r="D150" s="538"/>
      <c r="E150" s="538"/>
      <c r="F150" s="538"/>
      <c r="G150" s="538"/>
      <c r="H150" s="126">
        <v>37</v>
      </c>
      <c r="I150" s="127" t="s">
        <v>142</v>
      </c>
      <c r="J150" s="128">
        <f>SUM(J151)</f>
        <v>422126</v>
      </c>
      <c r="K150" s="128">
        <f>SUM(K151)</f>
        <v>340000</v>
      </c>
      <c r="L150" s="128">
        <f>SUM(L151)</f>
        <v>453000</v>
      </c>
      <c r="M150" s="128">
        <f>SUM(M151)</f>
        <v>1188000</v>
      </c>
      <c r="N150" s="128">
        <f>Posebni!G147+Posebni!G169</f>
        <v>1205000</v>
      </c>
      <c r="O150" s="128">
        <f>Posebni!H147+Posebni!H169</f>
        <v>1270000</v>
      </c>
      <c r="P150" s="121">
        <f t="shared" si="25"/>
        <v>80.54467149618834</v>
      </c>
      <c r="Q150" s="122">
        <f t="shared" si="25"/>
        <v>133.23529411764704</v>
      </c>
      <c r="R150" s="122">
        <f t="shared" si="25"/>
        <v>262.25165562913907</v>
      </c>
      <c r="S150" s="123">
        <f t="shared" si="25"/>
        <v>101.43097643097643</v>
      </c>
      <c r="T150" s="124">
        <f>O150/N150*100</f>
        <v>105.3941908713693</v>
      </c>
    </row>
    <row r="151" spans="1:20" s="457" customFormat="1" ht="12.75">
      <c r="A151" s="531" t="s">
        <v>378</v>
      </c>
      <c r="B151" s="532"/>
      <c r="C151" s="532"/>
      <c r="D151" s="532"/>
      <c r="E151" s="532"/>
      <c r="F151" s="532"/>
      <c r="G151" s="532"/>
      <c r="H151" s="450">
        <v>372</v>
      </c>
      <c r="I151" s="451" t="s">
        <v>160</v>
      </c>
      <c r="J151" s="452">
        <f>SUM(J152:J153)</f>
        <v>422126</v>
      </c>
      <c r="K151" s="452">
        <f>SUM(K152:K153)</f>
        <v>340000</v>
      </c>
      <c r="L151" s="452">
        <f>SUM(L152:L153)</f>
        <v>453000</v>
      </c>
      <c r="M151" s="452">
        <f>SUM(M152:M153)</f>
        <v>1188000</v>
      </c>
      <c r="N151" s="452"/>
      <c r="O151" s="452"/>
      <c r="P151" s="453">
        <f t="shared" si="25"/>
        <v>80.54467149618834</v>
      </c>
      <c r="Q151" s="454">
        <f t="shared" si="25"/>
        <v>133.23529411764704</v>
      </c>
      <c r="R151" s="454">
        <f t="shared" si="25"/>
        <v>262.25165562913907</v>
      </c>
      <c r="S151" s="455">
        <f t="shared" si="25"/>
        <v>0</v>
      </c>
      <c r="T151" s="456"/>
    </row>
    <row r="152" spans="1:20" ht="12.75">
      <c r="A152" s="510"/>
      <c r="B152" s="511"/>
      <c r="C152" s="511"/>
      <c r="D152" s="511"/>
      <c r="E152" s="511"/>
      <c r="F152" s="511"/>
      <c r="G152" s="511"/>
      <c r="H152" s="30">
        <v>3721</v>
      </c>
      <c r="I152" s="20" t="s">
        <v>79</v>
      </c>
      <c r="J152" s="21">
        <v>347075</v>
      </c>
      <c r="K152" s="21">
        <v>320000</v>
      </c>
      <c r="L152" s="21">
        <v>450000</v>
      </c>
      <c r="M152" s="21">
        <f>Posebni!F149+Posebni!F150+Posebni!F151+Posebni!F152+Posebni!F153</f>
        <v>535000</v>
      </c>
      <c r="N152" s="21"/>
      <c r="O152" s="21"/>
      <c r="P152" s="69">
        <f t="shared" si="25"/>
        <v>92.19909241518404</v>
      </c>
      <c r="Q152" s="70">
        <f t="shared" si="25"/>
        <v>140.625</v>
      </c>
      <c r="R152" s="70">
        <f t="shared" si="25"/>
        <v>118.88888888888889</v>
      </c>
      <c r="S152" s="71">
        <f t="shared" si="25"/>
        <v>0</v>
      </c>
      <c r="T152" s="72"/>
    </row>
    <row r="153" spans="1:20" ht="12.75">
      <c r="A153" s="510"/>
      <c r="B153" s="511"/>
      <c r="C153" s="511"/>
      <c r="D153" s="511"/>
      <c r="E153" s="511"/>
      <c r="F153" s="511"/>
      <c r="G153" s="511"/>
      <c r="H153" s="30">
        <v>3722</v>
      </c>
      <c r="I153" s="20" t="s">
        <v>80</v>
      </c>
      <c r="J153" s="21">
        <v>75051</v>
      </c>
      <c r="K153" s="21">
        <v>20000</v>
      </c>
      <c r="L153" s="21">
        <v>3000</v>
      </c>
      <c r="M153" s="21">
        <f>Posebni!F154+Posebni!F155+Posebni!F156+Posebni!F157+Posebni!F158+Posebni!F159+Posebni!F171</f>
        <v>653000</v>
      </c>
      <c r="N153" s="21"/>
      <c r="O153" s="21"/>
      <c r="P153" s="69">
        <f t="shared" si="25"/>
        <v>26.648545655620843</v>
      </c>
      <c r="Q153" s="70">
        <f t="shared" si="25"/>
        <v>15</v>
      </c>
      <c r="R153" s="70">
        <f t="shared" si="25"/>
        <v>21766.666666666664</v>
      </c>
      <c r="S153" s="71">
        <f t="shared" si="25"/>
        <v>0</v>
      </c>
      <c r="T153" s="72"/>
    </row>
    <row r="154" spans="1:20" s="125" customFormat="1" ht="12.75">
      <c r="A154" s="537"/>
      <c r="B154" s="538"/>
      <c r="C154" s="538"/>
      <c r="D154" s="538"/>
      <c r="E154" s="538"/>
      <c r="F154" s="538"/>
      <c r="G154" s="538"/>
      <c r="H154" s="126">
        <v>38</v>
      </c>
      <c r="I154" s="127" t="s">
        <v>130</v>
      </c>
      <c r="J154" s="128" t="e">
        <f>SUM(J155+J158+J160+J162+J165+J167)</f>
        <v>#REF!</v>
      </c>
      <c r="K154" s="128" t="e">
        <f>SUM(K155+K158+K160+K162+K165+K167)</f>
        <v>#REF!</v>
      </c>
      <c r="L154" s="128" t="e">
        <f>SUM(L155+L158+L160+L162+L165+L167)</f>
        <v>#REF!</v>
      </c>
      <c r="M154" s="128">
        <f>SUM(M155+M158+M160+M162+M165+M167)</f>
        <v>1123000</v>
      </c>
      <c r="N154" s="128">
        <f>Posebni!G82+Posebni!G103+Posebni!G131+Posebni!G139+Posebni!G163+Posebni!G200+Posebni!G212+Posebni!G240+Posebni!G247+Posebni!G264+Posebni!G273+Posebni!G279+Posebni!G426</f>
        <v>1298000</v>
      </c>
      <c r="O154" s="128">
        <f>Posebni!H82+Posebni!H103+Posebni!H131+Posebni!H139+Posebni!H163+Posebni!H200+Posebni!H212+Posebni!H240+Posebni!H247+Posebni!H264+Posebni!H273+Posebni!H279+Posebni!H426</f>
        <v>1698000</v>
      </c>
      <c r="P154" s="121" t="e">
        <f t="shared" si="25"/>
        <v>#REF!</v>
      </c>
      <c r="Q154" s="122" t="e">
        <f t="shared" si="25"/>
        <v>#REF!</v>
      </c>
      <c r="R154" s="122" t="e">
        <f t="shared" si="25"/>
        <v>#REF!</v>
      </c>
      <c r="S154" s="123">
        <f t="shared" si="25"/>
        <v>115.58325912733748</v>
      </c>
      <c r="T154" s="124">
        <f>O154/N154*100</f>
        <v>130.8166409861325</v>
      </c>
    </row>
    <row r="155" spans="1:20" s="457" customFormat="1" ht="12.75">
      <c r="A155" s="531" t="s">
        <v>378</v>
      </c>
      <c r="B155" s="532"/>
      <c r="C155" s="532"/>
      <c r="D155" s="532"/>
      <c r="E155" s="532"/>
      <c r="F155" s="532"/>
      <c r="G155" s="532"/>
      <c r="H155" s="450">
        <v>381</v>
      </c>
      <c r="I155" s="451" t="s">
        <v>38</v>
      </c>
      <c r="J155" s="452" t="e">
        <f>SUM(J156+J157)</f>
        <v>#REF!</v>
      </c>
      <c r="K155" s="452" t="e">
        <f>SUM(K156+K157)</f>
        <v>#REF!</v>
      </c>
      <c r="L155" s="452" t="e">
        <f>SUM(L156+L157)</f>
        <v>#REF!</v>
      </c>
      <c r="M155" s="452">
        <f>SUM(M156+M157)</f>
        <v>928000</v>
      </c>
      <c r="N155" s="452"/>
      <c r="O155" s="452"/>
      <c r="P155" s="453" t="e">
        <f t="shared" si="25"/>
        <v>#REF!</v>
      </c>
      <c r="Q155" s="454" t="e">
        <f t="shared" si="25"/>
        <v>#REF!</v>
      </c>
      <c r="R155" s="454" t="e">
        <f t="shared" si="25"/>
        <v>#REF!</v>
      </c>
      <c r="S155" s="455">
        <f t="shared" si="25"/>
        <v>0</v>
      </c>
      <c r="T155" s="456"/>
    </row>
    <row r="156" spans="1:20" s="477" customFormat="1" ht="12.75">
      <c r="A156" s="531"/>
      <c r="B156" s="532"/>
      <c r="C156" s="532"/>
      <c r="D156" s="532"/>
      <c r="E156" s="532"/>
      <c r="F156" s="532"/>
      <c r="G156" s="532"/>
      <c r="H156" s="475">
        <v>3811</v>
      </c>
      <c r="I156" s="83" t="s">
        <v>82</v>
      </c>
      <c r="J156" s="476" t="e">
        <f>SUM(#REF!)</f>
        <v>#REF!</v>
      </c>
      <c r="K156" s="476" t="e">
        <f>SUM(#REF!)</f>
        <v>#REF!</v>
      </c>
      <c r="L156" s="476" t="e">
        <f>SUM(#REF!)</f>
        <v>#REF!</v>
      </c>
      <c r="M156" s="476">
        <f>Posebni!F105+Posebni!F133+Posebni!F141+Posebni!F165+Posebni!F202+Posebni!F214+Posebni!F242+Posebni!F249+Posebni!F266+Posebni!F275+Posebni!F281</f>
        <v>903000</v>
      </c>
      <c r="N156" s="476"/>
      <c r="O156" s="476"/>
      <c r="P156" s="453" t="e">
        <f t="shared" si="25"/>
        <v>#REF!</v>
      </c>
      <c r="Q156" s="454" t="e">
        <f t="shared" si="25"/>
        <v>#REF!</v>
      </c>
      <c r="R156" s="454" t="e">
        <f t="shared" si="25"/>
        <v>#REF!</v>
      </c>
      <c r="S156" s="455">
        <f t="shared" si="25"/>
        <v>0</v>
      </c>
      <c r="T156" s="456"/>
    </row>
    <row r="157" spans="1:20" s="477" customFormat="1" ht="12.75">
      <c r="A157" s="531"/>
      <c r="B157" s="532"/>
      <c r="C157" s="532"/>
      <c r="D157" s="532"/>
      <c r="E157" s="532"/>
      <c r="F157" s="532"/>
      <c r="G157" s="532"/>
      <c r="H157" s="475">
        <v>3812</v>
      </c>
      <c r="I157" s="83" t="s">
        <v>87</v>
      </c>
      <c r="J157" s="476">
        <v>4698</v>
      </c>
      <c r="K157" s="476">
        <v>5000</v>
      </c>
      <c r="L157" s="476">
        <v>5000</v>
      </c>
      <c r="M157" s="476">
        <f>Posebni!F134</f>
        <v>25000</v>
      </c>
      <c r="N157" s="476"/>
      <c r="O157" s="476"/>
      <c r="P157" s="453">
        <f t="shared" si="25"/>
        <v>106.42826734780758</v>
      </c>
      <c r="Q157" s="454">
        <f t="shared" si="25"/>
        <v>100</v>
      </c>
      <c r="R157" s="454">
        <f t="shared" si="25"/>
        <v>500</v>
      </c>
      <c r="S157" s="455">
        <f t="shared" si="25"/>
        <v>0</v>
      </c>
      <c r="T157" s="456"/>
    </row>
    <row r="158" spans="1:20" s="457" customFormat="1" ht="12.75">
      <c r="A158" s="531" t="s">
        <v>378</v>
      </c>
      <c r="B158" s="532"/>
      <c r="C158" s="532"/>
      <c r="D158" s="532"/>
      <c r="E158" s="532"/>
      <c r="F158" s="532"/>
      <c r="G158" s="532"/>
      <c r="H158" s="450">
        <v>382</v>
      </c>
      <c r="I158" s="451" t="s">
        <v>39</v>
      </c>
      <c r="J158" s="452">
        <f>SUM(J159:J159)</f>
        <v>65000</v>
      </c>
      <c r="K158" s="452">
        <f>SUM(K159:K159)</f>
        <v>100000</v>
      </c>
      <c r="L158" s="452">
        <f>SUM(L159:L159)</f>
        <v>116000</v>
      </c>
      <c r="M158" s="452">
        <f>SUM(M159:M159)</f>
        <v>25000</v>
      </c>
      <c r="N158" s="452"/>
      <c r="O158" s="452"/>
      <c r="P158" s="453">
        <f t="shared" si="25"/>
        <v>153.84615384615387</v>
      </c>
      <c r="Q158" s="454">
        <f t="shared" si="25"/>
        <v>115.99999999999999</v>
      </c>
      <c r="R158" s="454">
        <f t="shared" si="25"/>
        <v>21.551724137931032</v>
      </c>
      <c r="S158" s="455">
        <f t="shared" si="25"/>
        <v>0</v>
      </c>
      <c r="T158" s="456"/>
    </row>
    <row r="159" spans="1:20" s="461" customFormat="1" ht="12.75">
      <c r="A159" s="531"/>
      <c r="B159" s="532"/>
      <c r="C159" s="532"/>
      <c r="D159" s="532"/>
      <c r="E159" s="532"/>
      <c r="F159" s="532"/>
      <c r="G159" s="532"/>
      <c r="H159" s="458">
        <v>3821</v>
      </c>
      <c r="I159" s="468" t="s">
        <v>88</v>
      </c>
      <c r="J159" s="460">
        <v>65000</v>
      </c>
      <c r="K159" s="460">
        <v>100000</v>
      </c>
      <c r="L159" s="460">
        <v>116000</v>
      </c>
      <c r="M159" s="460">
        <f>Posebni!F268</f>
        <v>25000</v>
      </c>
      <c r="N159" s="460"/>
      <c r="O159" s="460"/>
      <c r="P159" s="453">
        <f t="shared" si="25"/>
        <v>153.84615384615387</v>
      </c>
      <c r="Q159" s="454">
        <f t="shared" si="25"/>
        <v>115.99999999999999</v>
      </c>
      <c r="R159" s="454">
        <f t="shared" si="25"/>
        <v>21.551724137931032</v>
      </c>
      <c r="S159" s="455">
        <f t="shared" si="25"/>
        <v>0</v>
      </c>
      <c r="T159" s="456"/>
    </row>
    <row r="160" spans="1:20" s="457" customFormat="1" ht="12.75">
      <c r="A160" s="531" t="s">
        <v>378</v>
      </c>
      <c r="B160" s="532"/>
      <c r="C160" s="532"/>
      <c r="D160" s="532"/>
      <c r="E160" s="532" t="s">
        <v>382</v>
      </c>
      <c r="F160" s="532"/>
      <c r="G160" s="532"/>
      <c r="H160" s="450">
        <v>383</v>
      </c>
      <c r="I160" s="451" t="s">
        <v>90</v>
      </c>
      <c r="J160" s="452">
        <f>SUM(J161)</f>
        <v>0</v>
      </c>
      <c r="K160" s="452">
        <f>SUM(K161)</f>
        <v>10000</v>
      </c>
      <c r="L160" s="452">
        <f>SUM(L161)</f>
        <v>121000</v>
      </c>
      <c r="M160" s="452">
        <f>SUM(M161)</f>
        <v>20000</v>
      </c>
      <c r="N160" s="452"/>
      <c r="O160" s="452"/>
      <c r="P160" s="453">
        <v>0</v>
      </c>
      <c r="Q160" s="454">
        <f t="shared" si="25"/>
        <v>1210</v>
      </c>
      <c r="R160" s="454">
        <f t="shared" si="25"/>
        <v>16.528925619834713</v>
      </c>
      <c r="S160" s="455">
        <f t="shared" si="25"/>
        <v>0</v>
      </c>
      <c r="T160" s="456"/>
    </row>
    <row r="161" spans="1:20" s="461" customFormat="1" ht="12.75">
      <c r="A161" s="531"/>
      <c r="B161" s="532"/>
      <c r="C161" s="532"/>
      <c r="D161" s="532"/>
      <c r="E161" s="532"/>
      <c r="F161" s="532"/>
      <c r="G161" s="532"/>
      <c r="H161" s="458">
        <v>3831</v>
      </c>
      <c r="I161" s="468" t="s">
        <v>91</v>
      </c>
      <c r="J161" s="460">
        <v>0</v>
      </c>
      <c r="K161" s="460">
        <v>10000</v>
      </c>
      <c r="L161" s="460">
        <v>121000</v>
      </c>
      <c r="M161" s="460">
        <f>Posebni!F84</f>
        <v>20000</v>
      </c>
      <c r="N161" s="460"/>
      <c r="O161" s="460"/>
      <c r="P161" s="453">
        <v>0</v>
      </c>
      <c r="Q161" s="454">
        <f t="shared" si="25"/>
        <v>1210</v>
      </c>
      <c r="R161" s="454">
        <f t="shared" si="25"/>
        <v>16.528925619834713</v>
      </c>
      <c r="S161" s="455">
        <f t="shared" si="25"/>
        <v>0</v>
      </c>
      <c r="T161" s="456"/>
    </row>
    <row r="162" spans="1:20" s="457" customFormat="1" ht="12.75">
      <c r="A162" s="535"/>
      <c r="B162" s="536"/>
      <c r="C162" s="536"/>
      <c r="D162" s="536"/>
      <c r="E162" s="536"/>
      <c r="F162" s="536"/>
      <c r="G162" s="536"/>
      <c r="H162" s="469">
        <v>384</v>
      </c>
      <c r="I162" s="470" t="s">
        <v>92</v>
      </c>
      <c r="J162" s="471">
        <f>SUM(J163:J164)</f>
        <v>0</v>
      </c>
      <c r="K162" s="471">
        <f>SUM(K163:K164)</f>
        <v>0</v>
      </c>
      <c r="L162" s="471">
        <f>SUM(L163:L164)</f>
        <v>0</v>
      </c>
      <c r="M162" s="471">
        <f>SUM(M163:M164)</f>
        <v>0</v>
      </c>
      <c r="N162" s="471"/>
      <c r="O162" s="471"/>
      <c r="P162" s="453">
        <v>0</v>
      </c>
      <c r="Q162" s="454">
        <v>0</v>
      </c>
      <c r="R162" s="454">
        <v>0</v>
      </c>
      <c r="S162" s="455">
        <v>0</v>
      </c>
      <c r="T162" s="456"/>
    </row>
    <row r="163" spans="1:20" s="461" customFormat="1" ht="12.75">
      <c r="A163" s="531"/>
      <c r="B163" s="532"/>
      <c r="C163" s="532"/>
      <c r="D163" s="532"/>
      <c r="E163" s="532"/>
      <c r="F163" s="532"/>
      <c r="G163" s="532"/>
      <c r="H163" s="458">
        <v>3841</v>
      </c>
      <c r="I163" s="468" t="s">
        <v>93</v>
      </c>
      <c r="J163" s="460">
        <v>0</v>
      </c>
      <c r="K163" s="460">
        <v>0</v>
      </c>
      <c r="L163" s="460">
        <v>0</v>
      </c>
      <c r="M163" s="460">
        <v>0</v>
      </c>
      <c r="N163" s="460"/>
      <c r="O163" s="460"/>
      <c r="P163" s="453">
        <v>0</v>
      </c>
      <c r="Q163" s="454">
        <v>0</v>
      </c>
      <c r="R163" s="454">
        <v>0</v>
      </c>
      <c r="S163" s="455">
        <v>0</v>
      </c>
      <c r="T163" s="456"/>
    </row>
    <row r="164" spans="1:20" s="461" customFormat="1" ht="12.75">
      <c r="A164" s="531"/>
      <c r="B164" s="532"/>
      <c r="C164" s="532"/>
      <c r="D164" s="532"/>
      <c r="E164" s="532"/>
      <c r="F164" s="532"/>
      <c r="G164" s="532"/>
      <c r="H164" s="458">
        <v>3842</v>
      </c>
      <c r="I164" s="468" t="s">
        <v>94</v>
      </c>
      <c r="J164" s="460">
        <v>0</v>
      </c>
      <c r="K164" s="460">
        <v>0</v>
      </c>
      <c r="L164" s="460">
        <v>0</v>
      </c>
      <c r="M164" s="460">
        <v>0</v>
      </c>
      <c r="N164" s="460"/>
      <c r="O164" s="460"/>
      <c r="P164" s="453">
        <v>0</v>
      </c>
      <c r="Q164" s="454">
        <v>0</v>
      </c>
      <c r="R164" s="454">
        <v>0</v>
      </c>
      <c r="S164" s="455">
        <v>0</v>
      </c>
      <c r="T164" s="456"/>
    </row>
    <row r="165" spans="1:20" s="457" customFormat="1" ht="12.75">
      <c r="A165" s="531"/>
      <c r="B165" s="532"/>
      <c r="C165" s="532"/>
      <c r="D165" s="532"/>
      <c r="E165" s="532"/>
      <c r="F165" s="532"/>
      <c r="G165" s="532"/>
      <c r="H165" s="450">
        <v>385</v>
      </c>
      <c r="I165" s="451" t="s">
        <v>95</v>
      </c>
      <c r="J165" s="452">
        <f>SUM(J166)</f>
        <v>0</v>
      </c>
      <c r="K165" s="452">
        <f>SUM(K166)</f>
        <v>10000</v>
      </c>
      <c r="L165" s="452">
        <f>SUM(L166)</f>
        <v>10000</v>
      </c>
      <c r="M165" s="452">
        <f>SUM(M166)</f>
        <v>0</v>
      </c>
      <c r="N165" s="452"/>
      <c r="O165" s="452"/>
      <c r="P165" s="453">
        <v>0</v>
      </c>
      <c r="Q165" s="454">
        <f t="shared" si="25"/>
        <v>100</v>
      </c>
      <c r="R165" s="454">
        <f t="shared" si="25"/>
        <v>0</v>
      </c>
      <c r="S165" s="455">
        <v>0</v>
      </c>
      <c r="T165" s="456"/>
    </row>
    <row r="166" spans="1:20" s="461" customFormat="1" ht="12.75">
      <c r="A166" s="531"/>
      <c r="B166" s="532"/>
      <c r="C166" s="532"/>
      <c r="D166" s="532"/>
      <c r="E166" s="532"/>
      <c r="F166" s="532"/>
      <c r="G166" s="532"/>
      <c r="H166" s="458">
        <v>3851</v>
      </c>
      <c r="I166" s="468" t="s">
        <v>161</v>
      </c>
      <c r="J166" s="460">
        <v>0</v>
      </c>
      <c r="K166" s="460">
        <v>10000</v>
      </c>
      <c r="L166" s="460">
        <v>10000</v>
      </c>
      <c r="M166" s="460">
        <v>0</v>
      </c>
      <c r="N166" s="460"/>
      <c r="O166" s="460"/>
      <c r="P166" s="453">
        <v>0</v>
      </c>
      <c r="Q166" s="454">
        <f t="shared" si="25"/>
        <v>100</v>
      </c>
      <c r="R166" s="454">
        <f t="shared" si="25"/>
        <v>0</v>
      </c>
      <c r="S166" s="455">
        <v>0</v>
      </c>
      <c r="T166" s="456"/>
    </row>
    <row r="167" spans="1:20" s="461" customFormat="1" ht="12.75">
      <c r="A167" s="531"/>
      <c r="B167" s="532"/>
      <c r="C167" s="532"/>
      <c r="D167" s="532" t="s">
        <v>381</v>
      </c>
      <c r="E167" s="532"/>
      <c r="F167" s="532"/>
      <c r="G167" s="532"/>
      <c r="H167" s="472">
        <v>386</v>
      </c>
      <c r="I167" s="82" t="s">
        <v>129</v>
      </c>
      <c r="J167" s="452">
        <f>SUM(J168)</f>
        <v>0</v>
      </c>
      <c r="K167" s="452">
        <f>SUM(K168)</f>
        <v>10000</v>
      </c>
      <c r="L167" s="452">
        <f>SUM(L168)</f>
        <v>50000</v>
      </c>
      <c r="M167" s="452">
        <f>SUM(M168)</f>
        <v>150000</v>
      </c>
      <c r="N167" s="473"/>
      <c r="O167" s="473"/>
      <c r="P167" s="453">
        <v>0</v>
      </c>
      <c r="Q167" s="454">
        <f t="shared" si="25"/>
        <v>500</v>
      </c>
      <c r="R167" s="454">
        <f t="shared" si="25"/>
        <v>300</v>
      </c>
      <c r="S167" s="455">
        <f t="shared" si="25"/>
        <v>0</v>
      </c>
      <c r="T167" s="456"/>
    </row>
    <row r="168" spans="1:20" ht="12.75">
      <c r="A168" s="510"/>
      <c r="B168" s="511"/>
      <c r="C168" s="511"/>
      <c r="D168" s="511"/>
      <c r="E168" s="511"/>
      <c r="F168" s="511"/>
      <c r="G168" s="511"/>
      <c r="H168" s="30">
        <v>3861</v>
      </c>
      <c r="I168" s="20" t="s">
        <v>597</v>
      </c>
      <c r="J168" s="21">
        <v>0</v>
      </c>
      <c r="K168" s="21">
        <v>10000</v>
      </c>
      <c r="L168" s="21">
        <v>50000</v>
      </c>
      <c r="M168" s="21">
        <f>Posebni!F428+Posebni!F429</f>
        <v>150000</v>
      </c>
      <c r="N168" s="21"/>
      <c r="O168" s="21"/>
      <c r="P168" s="69">
        <v>0</v>
      </c>
      <c r="Q168" s="70">
        <f t="shared" si="25"/>
        <v>500</v>
      </c>
      <c r="R168" s="70">
        <f t="shared" si="25"/>
        <v>300</v>
      </c>
      <c r="S168" s="71">
        <f t="shared" si="25"/>
        <v>0</v>
      </c>
      <c r="T168" s="72"/>
    </row>
    <row r="169" spans="1:20" s="94" customFormat="1" ht="13.5" thickBot="1">
      <c r="A169" s="539"/>
      <c r="B169" s="540"/>
      <c r="C169" s="540"/>
      <c r="D169" s="540"/>
      <c r="E169" s="540"/>
      <c r="F169" s="540"/>
      <c r="G169" s="540"/>
      <c r="H169" s="95">
        <v>4</v>
      </c>
      <c r="I169" s="96" t="s">
        <v>4</v>
      </c>
      <c r="J169" s="97" t="e">
        <f aca="true" t="shared" si="26" ref="J169:O169">SUM(J170+J173+J188)</f>
        <v>#REF!</v>
      </c>
      <c r="K169" s="97" t="e">
        <f t="shared" si="26"/>
        <v>#REF!</v>
      </c>
      <c r="L169" s="97" t="e">
        <f t="shared" si="26"/>
        <v>#REF!</v>
      </c>
      <c r="M169" s="97">
        <f>SUM(M170+M173+M188)</f>
        <v>5874000</v>
      </c>
      <c r="N169" s="97">
        <f t="shared" si="26"/>
        <v>4362000</v>
      </c>
      <c r="O169" s="97">
        <f t="shared" si="26"/>
        <v>6112000</v>
      </c>
      <c r="P169" s="98" t="e">
        <f t="shared" si="25"/>
        <v>#REF!</v>
      </c>
      <c r="Q169" s="99" t="e">
        <f t="shared" si="25"/>
        <v>#REF!</v>
      </c>
      <c r="R169" s="99" t="e">
        <f t="shared" si="25"/>
        <v>#REF!</v>
      </c>
      <c r="S169" s="100">
        <f t="shared" si="25"/>
        <v>74.25944841675178</v>
      </c>
      <c r="T169" s="101">
        <f>O169/N169*100</f>
        <v>140.11921137093077</v>
      </c>
    </row>
    <row r="170" spans="1:20" s="125" customFormat="1" ht="12.75">
      <c r="A170" s="529"/>
      <c r="B170" s="530"/>
      <c r="C170" s="530"/>
      <c r="D170" s="530"/>
      <c r="E170" s="530"/>
      <c r="F170" s="530"/>
      <c r="G170" s="530"/>
      <c r="H170" s="118">
        <v>41</v>
      </c>
      <c r="I170" s="129" t="s">
        <v>162</v>
      </c>
      <c r="J170" s="120">
        <f aca="true" t="shared" si="27" ref="J170:M171">SUM(J171)</f>
        <v>0</v>
      </c>
      <c r="K170" s="120">
        <f t="shared" si="27"/>
        <v>70000</v>
      </c>
      <c r="L170" s="120">
        <f t="shared" si="27"/>
        <v>0</v>
      </c>
      <c r="M170" s="120">
        <f t="shared" si="27"/>
        <v>100000</v>
      </c>
      <c r="N170" s="120">
        <f>Posebni!G401</f>
        <v>50000</v>
      </c>
      <c r="O170" s="120">
        <f>Posebni!H401</f>
        <v>50000</v>
      </c>
      <c r="P170" s="120">
        <f>Posebni!I401</f>
        <v>50</v>
      </c>
      <c r="Q170" s="120">
        <f>Posebni!J401</f>
        <v>100</v>
      </c>
      <c r="R170" s="120">
        <f>Posebni!K369</f>
        <v>0</v>
      </c>
      <c r="S170" s="123">
        <f t="shared" si="25"/>
        <v>50</v>
      </c>
      <c r="T170" s="124">
        <f>O170/N170*100</f>
        <v>100</v>
      </c>
    </row>
    <row r="171" spans="1:20" s="457" customFormat="1" ht="12.75">
      <c r="A171" s="531" t="s">
        <v>378</v>
      </c>
      <c r="B171" s="532"/>
      <c r="C171" s="532"/>
      <c r="D171" s="532"/>
      <c r="E171" s="532"/>
      <c r="F171" s="532" t="s">
        <v>383</v>
      </c>
      <c r="G171" s="532"/>
      <c r="H171" s="450">
        <v>411</v>
      </c>
      <c r="I171" s="451" t="s">
        <v>96</v>
      </c>
      <c r="J171" s="452">
        <f t="shared" si="27"/>
        <v>0</v>
      </c>
      <c r="K171" s="452">
        <f t="shared" si="27"/>
        <v>70000</v>
      </c>
      <c r="L171" s="452">
        <f t="shared" si="27"/>
        <v>0</v>
      </c>
      <c r="M171" s="452">
        <f t="shared" si="27"/>
        <v>100000</v>
      </c>
      <c r="N171" s="452"/>
      <c r="O171" s="452"/>
      <c r="P171" s="453">
        <v>0</v>
      </c>
      <c r="Q171" s="454">
        <f t="shared" si="25"/>
        <v>0</v>
      </c>
      <c r="R171" s="454">
        <v>0</v>
      </c>
      <c r="S171" s="455">
        <f t="shared" si="25"/>
        <v>0</v>
      </c>
      <c r="T171" s="456"/>
    </row>
    <row r="172" spans="1:20" ht="12.75">
      <c r="A172" s="510"/>
      <c r="B172" s="511"/>
      <c r="C172" s="511"/>
      <c r="D172" s="511"/>
      <c r="E172" s="511"/>
      <c r="F172" s="511"/>
      <c r="G172" s="511"/>
      <c r="H172" s="30">
        <v>4111</v>
      </c>
      <c r="I172" s="20" t="s">
        <v>41</v>
      </c>
      <c r="J172" s="21">
        <v>0</v>
      </c>
      <c r="K172" s="21">
        <v>70000</v>
      </c>
      <c r="L172" s="21">
        <v>0</v>
      </c>
      <c r="M172" s="21">
        <f>Posebni!F403</f>
        <v>100000</v>
      </c>
      <c r="N172" s="21"/>
      <c r="O172" s="21"/>
      <c r="P172" s="69">
        <v>0</v>
      </c>
      <c r="Q172" s="70">
        <f t="shared" si="25"/>
        <v>0</v>
      </c>
      <c r="R172" s="70">
        <v>0</v>
      </c>
      <c r="S172" s="71">
        <f t="shared" si="25"/>
        <v>0</v>
      </c>
      <c r="T172" s="72"/>
    </row>
    <row r="173" spans="1:20" s="125" customFormat="1" ht="12.75">
      <c r="A173" s="537"/>
      <c r="B173" s="538"/>
      <c r="C173" s="538"/>
      <c r="D173" s="538"/>
      <c r="E173" s="538"/>
      <c r="F173" s="538"/>
      <c r="G173" s="538"/>
      <c r="H173" s="126">
        <v>42</v>
      </c>
      <c r="I173" s="130" t="s">
        <v>163</v>
      </c>
      <c r="J173" s="128" t="e">
        <f>SUM(J174+J178+#REF!+#REF!+J184)</f>
        <v>#REF!</v>
      </c>
      <c r="K173" s="128" t="e">
        <f>SUM(K174+K178+#REF!+K184)</f>
        <v>#REF!</v>
      </c>
      <c r="L173" s="128" t="e">
        <f>SUM(L174+L178+#REF!+L184)</f>
        <v>#REF!</v>
      </c>
      <c r="M173" s="128">
        <f>SUM(M174+M178+M184)</f>
        <v>5594000</v>
      </c>
      <c r="N173" s="128">
        <f>Posebni!G60+Posebni!G70+Posebni!G206+Posebni!G314+Posebni!G407+Posebni!G413+Posebni!G438+Posebni!G454+Posebni!G460+Posebni!G466+Posebni!G477+Posebni!G486+Posebni!G495+Posebni!G502+Posebni!G516+Posebni!G529+Posebni!G522+Posebni!G536</f>
        <v>4312000</v>
      </c>
      <c r="O173" s="128">
        <f>Posebni!H60+Posebni!H70+Posebni!H206+Posebni!H314+Posebni!H407+Posebni!H413+Posebni!H438+Posebni!H454+Posebni!H460+Posebni!H466+Posebni!H477+Posebni!H486+Posebni!H495+Posebni!H502+Posebni!H516+Posebni!H529+Posebni!H522+Posebni!H536</f>
        <v>6062000</v>
      </c>
      <c r="P173" s="121" t="e">
        <f t="shared" si="25"/>
        <v>#REF!</v>
      </c>
      <c r="Q173" s="122" t="e">
        <f t="shared" si="25"/>
        <v>#REF!</v>
      </c>
      <c r="R173" s="122" t="e">
        <f t="shared" si="25"/>
        <v>#REF!</v>
      </c>
      <c r="S173" s="123">
        <f t="shared" si="25"/>
        <v>77.08258848766536</v>
      </c>
      <c r="T173" s="124">
        <f>O173/N173*100</f>
        <v>140.58441558441558</v>
      </c>
    </row>
    <row r="174" spans="1:20" s="457" customFormat="1" ht="12.75">
      <c r="A174" s="531" t="s">
        <v>378</v>
      </c>
      <c r="B174" s="532"/>
      <c r="C174" s="532" t="s">
        <v>380</v>
      </c>
      <c r="D174" s="532" t="s">
        <v>381</v>
      </c>
      <c r="E174" s="532"/>
      <c r="F174" s="532"/>
      <c r="G174" s="532"/>
      <c r="H174" s="450">
        <v>421</v>
      </c>
      <c r="I174" s="451" t="s">
        <v>98</v>
      </c>
      <c r="J174" s="452">
        <f>SUM(J175:J177)</f>
        <v>3570032</v>
      </c>
      <c r="K174" s="452">
        <f>SUM(K175:K177)</f>
        <v>1450000</v>
      </c>
      <c r="L174" s="452">
        <f>SUM(L175:L177)</f>
        <v>190000</v>
      </c>
      <c r="M174" s="452">
        <f>SUM(M175:M177)</f>
        <v>5450000</v>
      </c>
      <c r="N174" s="452"/>
      <c r="O174" s="452"/>
      <c r="P174" s="453">
        <f t="shared" si="25"/>
        <v>40.61588243466725</v>
      </c>
      <c r="Q174" s="454">
        <f t="shared" si="25"/>
        <v>13.10344827586207</v>
      </c>
      <c r="R174" s="454">
        <f t="shared" si="25"/>
        <v>2868.421052631579</v>
      </c>
      <c r="S174" s="455">
        <f t="shared" si="25"/>
        <v>0</v>
      </c>
      <c r="T174" s="456"/>
    </row>
    <row r="175" spans="1:20" s="461" customFormat="1" ht="12.75">
      <c r="A175" s="531"/>
      <c r="B175" s="532"/>
      <c r="C175" s="532"/>
      <c r="D175" s="532"/>
      <c r="E175" s="532"/>
      <c r="F175" s="532"/>
      <c r="G175" s="532"/>
      <c r="H175" s="458">
        <v>4212</v>
      </c>
      <c r="I175" s="468" t="s">
        <v>99</v>
      </c>
      <c r="J175" s="460">
        <v>700190</v>
      </c>
      <c r="K175" s="460">
        <v>350000</v>
      </c>
      <c r="L175" s="460">
        <v>70000</v>
      </c>
      <c r="M175" s="460">
        <f>Posebni!F518</f>
        <v>400000</v>
      </c>
      <c r="N175" s="460"/>
      <c r="O175" s="460"/>
      <c r="P175" s="453">
        <f t="shared" si="25"/>
        <v>49.98643225410246</v>
      </c>
      <c r="Q175" s="454">
        <f t="shared" si="25"/>
        <v>20</v>
      </c>
      <c r="R175" s="454">
        <f t="shared" si="25"/>
        <v>571.4285714285714</v>
      </c>
      <c r="S175" s="455">
        <f t="shared" si="25"/>
        <v>0</v>
      </c>
      <c r="T175" s="456"/>
    </row>
    <row r="176" spans="1:20" s="461" customFormat="1" ht="12.75">
      <c r="A176" s="531"/>
      <c r="B176" s="532"/>
      <c r="C176" s="532"/>
      <c r="D176" s="532"/>
      <c r="E176" s="532"/>
      <c r="F176" s="532"/>
      <c r="G176" s="532"/>
      <c r="H176" s="458">
        <v>4213</v>
      </c>
      <c r="I176" s="468" t="s">
        <v>143</v>
      </c>
      <c r="J176" s="460">
        <v>2869842</v>
      </c>
      <c r="K176" s="460">
        <v>100000</v>
      </c>
      <c r="L176" s="460">
        <v>100000</v>
      </c>
      <c r="M176" s="460">
        <f>Posebni!F415+Posebni!F416+Posebni!F417+Posebni!F418+Posebni!F419+Posebni!F420+Posebni!F421+Posebni!F422</f>
        <v>2360000</v>
      </c>
      <c r="N176" s="460"/>
      <c r="O176" s="460"/>
      <c r="P176" s="453">
        <f t="shared" si="25"/>
        <v>3.48451238778999</v>
      </c>
      <c r="Q176" s="454">
        <f t="shared" si="25"/>
        <v>100</v>
      </c>
      <c r="R176" s="454">
        <f t="shared" si="25"/>
        <v>2360</v>
      </c>
      <c r="S176" s="455">
        <f t="shared" si="25"/>
        <v>0</v>
      </c>
      <c r="T176" s="456"/>
    </row>
    <row r="177" spans="1:20" s="461" customFormat="1" ht="12.75">
      <c r="A177" s="531"/>
      <c r="B177" s="532"/>
      <c r="C177" s="532"/>
      <c r="D177" s="532"/>
      <c r="E177" s="532"/>
      <c r="F177" s="532"/>
      <c r="G177" s="532"/>
      <c r="H177" s="458">
        <v>4214</v>
      </c>
      <c r="I177" s="468" t="s">
        <v>121</v>
      </c>
      <c r="J177" s="460">
        <v>0</v>
      </c>
      <c r="K177" s="460">
        <v>1000000</v>
      </c>
      <c r="L177" s="460">
        <v>20000</v>
      </c>
      <c r="M177" s="460">
        <f>Posebni!F316+Posebni!F409+Posebni!F441+Posebni!F456+Posebni!F462+Posebni!F468+Posebni!F469+Posebni!F470+Posebni!F497+Posebni!F498+Posebni!F504+Posebni!F505+Posebni!F525+Posebni!F531</f>
        <v>2690000</v>
      </c>
      <c r="N177" s="460"/>
      <c r="O177" s="460"/>
      <c r="P177" s="453">
        <v>0</v>
      </c>
      <c r="Q177" s="454">
        <f t="shared" si="25"/>
        <v>2</v>
      </c>
      <c r="R177" s="454">
        <f t="shared" si="25"/>
        <v>13450</v>
      </c>
      <c r="S177" s="455">
        <f t="shared" si="25"/>
        <v>0</v>
      </c>
      <c r="T177" s="456"/>
    </row>
    <row r="178" spans="1:20" s="457" customFormat="1" ht="12.75">
      <c r="A178" s="531" t="s">
        <v>378</v>
      </c>
      <c r="B178" s="532"/>
      <c r="C178" s="532"/>
      <c r="D178" s="532"/>
      <c r="E178" s="532"/>
      <c r="F178" s="532"/>
      <c r="G178" s="532"/>
      <c r="H178" s="450">
        <v>422</v>
      </c>
      <c r="I178" s="451" t="s">
        <v>100</v>
      </c>
      <c r="J178" s="452">
        <f>SUM(J179:J183)</f>
        <v>15009</v>
      </c>
      <c r="K178" s="452">
        <f>SUM(K179:K183)</f>
        <v>62000</v>
      </c>
      <c r="L178" s="452">
        <f>SUM(L179:L183)</f>
        <v>62000</v>
      </c>
      <c r="M178" s="452">
        <f>SUM(M179:M183)</f>
        <v>94000</v>
      </c>
      <c r="N178" s="452"/>
      <c r="O178" s="452"/>
      <c r="P178" s="453">
        <f t="shared" si="25"/>
        <v>413.0854820441069</v>
      </c>
      <c r="Q178" s="454">
        <f t="shared" si="25"/>
        <v>100</v>
      </c>
      <c r="R178" s="454">
        <f t="shared" si="25"/>
        <v>151.61290322580646</v>
      </c>
      <c r="S178" s="455">
        <f t="shared" si="25"/>
        <v>0</v>
      </c>
      <c r="T178" s="456"/>
    </row>
    <row r="179" spans="1:20" s="461" customFormat="1" ht="12.75">
      <c r="A179" s="531"/>
      <c r="B179" s="532"/>
      <c r="C179" s="532"/>
      <c r="D179" s="532"/>
      <c r="E179" s="532"/>
      <c r="F179" s="532"/>
      <c r="G179" s="532"/>
      <c r="H179" s="458">
        <v>4221</v>
      </c>
      <c r="I179" s="468" t="s">
        <v>167</v>
      </c>
      <c r="J179" s="460">
        <v>15009</v>
      </c>
      <c r="K179" s="460">
        <v>20000</v>
      </c>
      <c r="L179" s="460">
        <v>20000</v>
      </c>
      <c r="M179" s="460">
        <f>Posebni!F62</f>
        <v>20000</v>
      </c>
      <c r="N179" s="460"/>
      <c r="O179" s="460"/>
      <c r="P179" s="453">
        <f t="shared" si="25"/>
        <v>133.2533813045506</v>
      </c>
      <c r="Q179" s="454">
        <f t="shared" si="25"/>
        <v>100</v>
      </c>
      <c r="R179" s="454">
        <f t="shared" si="25"/>
        <v>100</v>
      </c>
      <c r="S179" s="455">
        <f t="shared" si="25"/>
        <v>0</v>
      </c>
      <c r="T179" s="456"/>
    </row>
    <row r="180" spans="1:20" s="461" customFormat="1" ht="12.75">
      <c r="A180" s="531"/>
      <c r="B180" s="532"/>
      <c r="C180" s="532"/>
      <c r="D180" s="532"/>
      <c r="E180" s="532"/>
      <c r="F180" s="532"/>
      <c r="G180" s="532"/>
      <c r="H180" s="458">
        <v>4222</v>
      </c>
      <c r="I180" s="468" t="s">
        <v>102</v>
      </c>
      <c r="J180" s="460">
        <v>0</v>
      </c>
      <c r="K180" s="460">
        <v>5000</v>
      </c>
      <c r="L180" s="460">
        <v>5000</v>
      </c>
      <c r="M180" s="460">
        <f>Posebni!F63</f>
        <v>6000</v>
      </c>
      <c r="N180" s="460"/>
      <c r="O180" s="460"/>
      <c r="P180" s="453">
        <v>0</v>
      </c>
      <c r="Q180" s="454">
        <f t="shared" si="25"/>
        <v>100</v>
      </c>
      <c r="R180" s="454">
        <f t="shared" si="25"/>
        <v>120</v>
      </c>
      <c r="S180" s="455">
        <f t="shared" si="25"/>
        <v>0</v>
      </c>
      <c r="T180" s="456"/>
    </row>
    <row r="181" spans="1:20" s="461" customFormat="1" ht="12.75">
      <c r="A181" s="531"/>
      <c r="B181" s="532"/>
      <c r="C181" s="532"/>
      <c r="D181" s="532"/>
      <c r="E181" s="532"/>
      <c r="F181" s="532"/>
      <c r="G181" s="532"/>
      <c r="H181" s="458">
        <v>4223</v>
      </c>
      <c r="I181" s="468" t="s">
        <v>114</v>
      </c>
      <c r="J181" s="460">
        <v>0</v>
      </c>
      <c r="K181" s="460">
        <v>2000</v>
      </c>
      <c r="L181" s="460">
        <v>2000</v>
      </c>
      <c r="M181" s="460">
        <f>Posebni!F64+Posebni!F488</f>
        <v>55000</v>
      </c>
      <c r="N181" s="460"/>
      <c r="O181" s="460"/>
      <c r="P181" s="453">
        <v>0</v>
      </c>
      <c r="Q181" s="454">
        <f t="shared" si="25"/>
        <v>100</v>
      </c>
      <c r="R181" s="454">
        <f t="shared" si="25"/>
        <v>2750</v>
      </c>
      <c r="S181" s="455">
        <f t="shared" si="25"/>
        <v>0</v>
      </c>
      <c r="T181" s="456"/>
    </row>
    <row r="182" spans="1:20" s="461" customFormat="1" ht="12.75">
      <c r="A182" s="531"/>
      <c r="B182" s="532"/>
      <c r="C182" s="532"/>
      <c r="D182" s="532"/>
      <c r="E182" s="532"/>
      <c r="F182" s="532"/>
      <c r="G182" s="532"/>
      <c r="H182" s="458">
        <v>4226</v>
      </c>
      <c r="I182" s="468" t="s">
        <v>403</v>
      </c>
      <c r="J182" s="460"/>
      <c r="K182" s="460"/>
      <c r="L182" s="460"/>
      <c r="M182" s="460">
        <f>Posebni!F65</f>
        <v>3000</v>
      </c>
      <c r="N182" s="460"/>
      <c r="O182" s="460"/>
      <c r="P182" s="453"/>
      <c r="Q182" s="454"/>
      <c r="R182" s="454"/>
      <c r="S182" s="455">
        <f t="shared" si="25"/>
        <v>0</v>
      </c>
      <c r="T182" s="456"/>
    </row>
    <row r="183" spans="1:20" s="461" customFormat="1" ht="12.75">
      <c r="A183" s="531"/>
      <c r="B183" s="532"/>
      <c r="C183" s="532"/>
      <c r="D183" s="532"/>
      <c r="E183" s="532"/>
      <c r="F183" s="532"/>
      <c r="G183" s="532"/>
      <c r="H183" s="458">
        <v>4227</v>
      </c>
      <c r="I183" s="468" t="s">
        <v>103</v>
      </c>
      <c r="J183" s="460">
        <v>0</v>
      </c>
      <c r="K183" s="460">
        <v>35000</v>
      </c>
      <c r="L183" s="460">
        <v>35000</v>
      </c>
      <c r="M183" s="460">
        <f>Posebni!F66+Posebni!F479</f>
        <v>10000</v>
      </c>
      <c r="N183" s="460"/>
      <c r="O183" s="460"/>
      <c r="P183" s="453">
        <v>0</v>
      </c>
      <c r="Q183" s="454">
        <f t="shared" si="25"/>
        <v>100</v>
      </c>
      <c r="R183" s="454">
        <f t="shared" si="25"/>
        <v>28.57142857142857</v>
      </c>
      <c r="S183" s="455">
        <f t="shared" si="25"/>
        <v>0</v>
      </c>
      <c r="T183" s="456"/>
    </row>
    <row r="184" spans="1:20" s="457" customFormat="1" ht="12.75">
      <c r="A184" s="531" t="s">
        <v>378</v>
      </c>
      <c r="B184" s="532"/>
      <c r="C184" s="532"/>
      <c r="D184" s="532"/>
      <c r="E184" s="532"/>
      <c r="F184" s="532"/>
      <c r="G184" s="532"/>
      <c r="H184" s="450">
        <v>426</v>
      </c>
      <c r="I184" s="451" t="s">
        <v>119</v>
      </c>
      <c r="J184" s="452">
        <f>SUM(J185:J186)</f>
        <v>0</v>
      </c>
      <c r="K184" s="452">
        <f>SUM(K185:K186)</f>
        <v>105000</v>
      </c>
      <c r="L184" s="452">
        <f>SUM(L185:L186)</f>
        <v>5000</v>
      </c>
      <c r="M184" s="452">
        <f>SUM(M185:M187)</f>
        <v>50000</v>
      </c>
      <c r="N184" s="452"/>
      <c r="O184" s="452"/>
      <c r="P184" s="453">
        <v>0</v>
      </c>
      <c r="Q184" s="454">
        <f t="shared" si="25"/>
        <v>4.761904761904762</v>
      </c>
      <c r="R184" s="454">
        <f t="shared" si="25"/>
        <v>1000</v>
      </c>
      <c r="S184" s="455">
        <f t="shared" si="25"/>
        <v>0</v>
      </c>
      <c r="T184" s="456"/>
    </row>
    <row r="185" spans="1:20" ht="12.75">
      <c r="A185" s="510"/>
      <c r="B185" s="511"/>
      <c r="C185" s="511"/>
      <c r="D185" s="511"/>
      <c r="E185" s="511"/>
      <c r="F185" s="511"/>
      <c r="G185" s="511"/>
      <c r="H185" s="30">
        <v>4262</v>
      </c>
      <c r="I185" s="20" t="s">
        <v>115</v>
      </c>
      <c r="J185" s="21">
        <v>0</v>
      </c>
      <c r="K185" s="21">
        <v>5000</v>
      </c>
      <c r="L185" s="21">
        <v>5000</v>
      </c>
      <c r="M185" s="21">
        <f>Posebni!F72</f>
        <v>10000</v>
      </c>
      <c r="N185" s="21"/>
      <c r="O185" s="21"/>
      <c r="P185" s="69">
        <v>0</v>
      </c>
      <c r="Q185" s="70">
        <f t="shared" si="25"/>
        <v>100</v>
      </c>
      <c r="R185" s="70">
        <f t="shared" si="25"/>
        <v>200</v>
      </c>
      <c r="S185" s="71">
        <f t="shared" si="25"/>
        <v>0</v>
      </c>
      <c r="T185" s="72"/>
    </row>
    <row r="186" spans="1:20" ht="12.75">
      <c r="A186" s="510"/>
      <c r="B186" s="511"/>
      <c r="C186" s="511"/>
      <c r="D186" s="511"/>
      <c r="E186" s="511"/>
      <c r="F186" s="511"/>
      <c r="G186" s="511"/>
      <c r="H186" s="30">
        <v>4263</v>
      </c>
      <c r="I186" s="20" t="s">
        <v>575</v>
      </c>
      <c r="J186" s="21">
        <v>0</v>
      </c>
      <c r="K186" s="21">
        <v>100000</v>
      </c>
      <c r="L186" s="21">
        <v>0</v>
      </c>
      <c r="M186" s="21">
        <v>0</v>
      </c>
      <c r="N186" s="21"/>
      <c r="O186" s="21"/>
      <c r="P186" s="69">
        <v>0</v>
      </c>
      <c r="Q186" s="70">
        <v>0</v>
      </c>
      <c r="R186" s="70">
        <v>0</v>
      </c>
      <c r="S186" s="71">
        <v>0</v>
      </c>
      <c r="T186" s="72"/>
    </row>
    <row r="187" spans="1:20" ht="12.75">
      <c r="A187" s="510"/>
      <c r="B187" s="511"/>
      <c r="C187" s="511"/>
      <c r="D187" s="511"/>
      <c r="E187" s="511"/>
      <c r="F187" s="511"/>
      <c r="G187" s="511"/>
      <c r="H187" s="30">
        <v>4264</v>
      </c>
      <c r="I187" s="20" t="s">
        <v>404</v>
      </c>
      <c r="J187" s="21"/>
      <c r="K187" s="21"/>
      <c r="L187" s="21"/>
      <c r="M187" s="21">
        <f>Posebni!F208+Posebni!F539</f>
        <v>40000</v>
      </c>
      <c r="N187" s="21"/>
      <c r="O187" s="21"/>
      <c r="P187" s="69"/>
      <c r="Q187" s="70"/>
      <c r="R187" s="70"/>
      <c r="S187" s="71">
        <v>0</v>
      </c>
      <c r="T187" s="72"/>
    </row>
    <row r="188" spans="1:20" s="125" customFormat="1" ht="12.75">
      <c r="A188" s="537"/>
      <c r="B188" s="538"/>
      <c r="C188" s="538"/>
      <c r="D188" s="538"/>
      <c r="E188" s="538"/>
      <c r="F188" s="538"/>
      <c r="G188" s="538"/>
      <c r="H188" s="126">
        <v>45</v>
      </c>
      <c r="I188" s="130" t="s">
        <v>370</v>
      </c>
      <c r="J188" s="128">
        <f>SUM(J189+J191)</f>
        <v>0</v>
      </c>
      <c r="K188" s="128">
        <f>SUM(K189+K191)</f>
        <v>0</v>
      </c>
      <c r="L188" s="128">
        <f>SUM(L189+L191)</f>
        <v>0</v>
      </c>
      <c r="M188" s="128">
        <f>SUM(M189+M191)</f>
        <v>180000</v>
      </c>
      <c r="N188" s="128">
        <v>0</v>
      </c>
      <c r="O188" s="128">
        <v>0</v>
      </c>
      <c r="P188" s="121" t="e">
        <f aca="true" t="shared" si="28" ref="P188:R189">K188/J188*100</f>
        <v>#DIV/0!</v>
      </c>
      <c r="Q188" s="122" t="e">
        <f t="shared" si="28"/>
        <v>#DIV/0!</v>
      </c>
      <c r="R188" s="122" t="e">
        <f t="shared" si="28"/>
        <v>#DIV/0!</v>
      </c>
      <c r="S188" s="123">
        <v>0</v>
      </c>
      <c r="T188" s="124">
        <v>0</v>
      </c>
    </row>
    <row r="189" spans="1:20" s="457" customFormat="1" ht="12.75">
      <c r="A189" s="531" t="s">
        <v>378</v>
      </c>
      <c r="B189" s="532"/>
      <c r="C189" s="532"/>
      <c r="D189" s="532" t="s">
        <v>381</v>
      </c>
      <c r="E189" s="532"/>
      <c r="F189" s="532"/>
      <c r="G189" s="532"/>
      <c r="H189" s="450">
        <v>451</v>
      </c>
      <c r="I189" s="451" t="s">
        <v>164</v>
      </c>
      <c r="J189" s="452">
        <f>SUM(J190:J190)</f>
        <v>0</v>
      </c>
      <c r="K189" s="452">
        <f>SUM(K190:K190)</f>
        <v>0</v>
      </c>
      <c r="L189" s="452">
        <f>SUM(L190:L190)</f>
        <v>0</v>
      </c>
      <c r="M189" s="452">
        <f>SUM(M190)</f>
        <v>180000</v>
      </c>
      <c r="N189" s="452"/>
      <c r="O189" s="452"/>
      <c r="P189" s="453" t="e">
        <f t="shared" si="28"/>
        <v>#DIV/0!</v>
      </c>
      <c r="Q189" s="454" t="e">
        <f t="shared" si="28"/>
        <v>#DIV/0!</v>
      </c>
      <c r="R189" s="454" t="e">
        <f t="shared" si="28"/>
        <v>#DIV/0!</v>
      </c>
      <c r="S189" s="455">
        <v>0</v>
      </c>
      <c r="T189" s="456"/>
    </row>
    <row r="190" spans="1:20" s="461" customFormat="1" ht="12.75">
      <c r="A190" s="531"/>
      <c r="B190" s="532"/>
      <c r="C190" s="532"/>
      <c r="D190" s="532"/>
      <c r="E190" s="532"/>
      <c r="F190" s="532"/>
      <c r="G190" s="532"/>
      <c r="H190" s="458">
        <v>4511</v>
      </c>
      <c r="I190" s="468" t="s">
        <v>104</v>
      </c>
      <c r="J190" s="460">
        <v>0</v>
      </c>
      <c r="K190" s="460">
        <v>0</v>
      </c>
      <c r="L190" s="460">
        <v>0</v>
      </c>
      <c r="M190" s="460">
        <f>Posebni!F491+Posebni!F435</f>
        <v>180000</v>
      </c>
      <c r="N190" s="460"/>
      <c r="O190" s="460"/>
      <c r="P190" s="453">
        <v>0</v>
      </c>
      <c r="Q190" s="454">
        <v>0</v>
      </c>
      <c r="R190" s="454">
        <v>0</v>
      </c>
      <c r="S190" s="455">
        <v>0</v>
      </c>
      <c r="T190" s="456"/>
    </row>
    <row r="191" spans="1:20" s="457" customFormat="1" ht="12.75">
      <c r="A191" s="531"/>
      <c r="B191" s="532"/>
      <c r="C191" s="532"/>
      <c r="D191" s="532"/>
      <c r="E191" s="532"/>
      <c r="F191" s="532"/>
      <c r="G191" s="532"/>
      <c r="H191" s="450">
        <v>452</v>
      </c>
      <c r="I191" s="480" t="s">
        <v>105</v>
      </c>
      <c r="J191" s="452">
        <f>SUM(J192)</f>
        <v>0</v>
      </c>
      <c r="K191" s="452">
        <f>SUM(K192)</f>
        <v>0</v>
      </c>
      <c r="L191" s="452">
        <f>SUM(L192)</f>
        <v>0</v>
      </c>
      <c r="M191" s="452">
        <f>SUM(M192)</f>
        <v>0</v>
      </c>
      <c r="N191" s="452"/>
      <c r="O191" s="452"/>
      <c r="P191" s="453">
        <v>0</v>
      </c>
      <c r="Q191" s="454">
        <v>0</v>
      </c>
      <c r="R191" s="454">
        <v>0</v>
      </c>
      <c r="S191" s="455">
        <v>0</v>
      </c>
      <c r="T191" s="456"/>
    </row>
    <row r="192" spans="1:20" s="5" customFormat="1" ht="13.5" thickBot="1">
      <c r="A192" s="512"/>
      <c r="B192" s="513"/>
      <c r="C192" s="513"/>
      <c r="D192" s="513"/>
      <c r="E192" s="513"/>
      <c r="F192" s="513"/>
      <c r="G192" s="513"/>
      <c r="H192" s="49">
        <v>4521</v>
      </c>
      <c r="I192" s="50" t="s">
        <v>105</v>
      </c>
      <c r="J192" s="51">
        <v>0</v>
      </c>
      <c r="K192" s="51">
        <v>0</v>
      </c>
      <c r="L192" s="51">
        <v>0</v>
      </c>
      <c r="M192" s="51">
        <v>0</v>
      </c>
      <c r="N192" s="51"/>
      <c r="O192" s="51"/>
      <c r="P192" s="79">
        <v>0</v>
      </c>
      <c r="Q192" s="80">
        <v>0</v>
      </c>
      <c r="R192" s="80">
        <v>0</v>
      </c>
      <c r="S192" s="77">
        <v>0</v>
      </c>
      <c r="T192" s="81"/>
    </row>
    <row r="193" spans="1:20" s="5" customFormat="1" ht="12.75">
      <c r="A193" s="520"/>
      <c r="B193" s="520"/>
      <c r="C193" s="520"/>
      <c r="D193" s="520"/>
      <c r="E193" s="520"/>
      <c r="F193" s="520"/>
      <c r="G193" s="520"/>
      <c r="H193" s="23"/>
      <c r="I193" s="24"/>
      <c r="J193" s="25"/>
      <c r="K193" s="25"/>
      <c r="L193" s="25"/>
      <c r="M193" s="25"/>
      <c r="N193" s="25"/>
      <c r="O193" s="25"/>
      <c r="P193" s="549"/>
      <c r="Q193" s="73"/>
      <c r="R193" s="73"/>
      <c r="S193" s="73"/>
      <c r="T193" s="73"/>
    </row>
    <row r="194" spans="1:20" ht="13.5" thickBot="1">
      <c r="A194" s="520"/>
      <c r="B194" s="520"/>
      <c r="C194" s="520"/>
      <c r="D194" s="520"/>
      <c r="E194" s="520"/>
      <c r="F194" s="520"/>
      <c r="G194" s="520"/>
      <c r="H194" s="61" t="s">
        <v>5</v>
      </c>
      <c r="I194" s="62"/>
      <c r="J194" s="28"/>
      <c r="K194" s="28"/>
      <c r="L194" s="28"/>
      <c r="M194" s="28"/>
      <c r="N194" s="28"/>
      <c r="O194" s="28"/>
      <c r="P194" s="10"/>
      <c r="Q194" s="27"/>
      <c r="R194" s="27"/>
      <c r="S194" s="27"/>
      <c r="T194" s="73"/>
    </row>
    <row r="195" spans="1:20" s="108" customFormat="1" ht="12.75">
      <c r="A195" s="541"/>
      <c r="B195" s="542"/>
      <c r="C195" s="542"/>
      <c r="D195" s="542"/>
      <c r="E195" s="542"/>
      <c r="F195" s="542"/>
      <c r="G195" s="542"/>
      <c r="H195" s="103">
        <v>8</v>
      </c>
      <c r="I195" s="104" t="s">
        <v>6</v>
      </c>
      <c r="J195" s="105">
        <f aca="true" t="shared" si="29" ref="J195:O195">SUM(J196+J199)</f>
        <v>2721893</v>
      </c>
      <c r="K195" s="105">
        <f t="shared" si="29"/>
        <v>0</v>
      </c>
      <c r="L195" s="105">
        <f t="shared" si="29"/>
        <v>0</v>
      </c>
      <c r="M195" s="105">
        <f t="shared" si="29"/>
        <v>0</v>
      </c>
      <c r="N195" s="105">
        <f t="shared" si="29"/>
        <v>0</v>
      </c>
      <c r="O195" s="105">
        <f t="shared" si="29"/>
        <v>0</v>
      </c>
      <c r="P195" s="106">
        <v>0</v>
      </c>
      <c r="Q195" s="106">
        <v>0</v>
      </c>
      <c r="R195" s="106">
        <v>0</v>
      </c>
      <c r="S195" s="106">
        <v>0</v>
      </c>
      <c r="T195" s="107">
        <v>0</v>
      </c>
    </row>
    <row r="196" spans="1:20" s="125" customFormat="1" ht="12.75">
      <c r="A196" s="537"/>
      <c r="B196" s="538"/>
      <c r="C196" s="538"/>
      <c r="D196" s="538"/>
      <c r="E196" s="538"/>
      <c r="F196" s="538"/>
      <c r="G196" s="538"/>
      <c r="H196" s="131">
        <v>81</v>
      </c>
      <c r="I196" s="127" t="s">
        <v>124</v>
      </c>
      <c r="J196" s="128">
        <f>SUM(J197)</f>
        <v>0</v>
      </c>
      <c r="K196" s="128">
        <f aca="true" t="shared" si="30" ref="K196:O197">SUM(K197)</f>
        <v>0</v>
      </c>
      <c r="L196" s="128">
        <f t="shared" si="30"/>
        <v>0</v>
      </c>
      <c r="M196" s="128">
        <f t="shared" si="30"/>
        <v>0</v>
      </c>
      <c r="N196" s="128">
        <f t="shared" si="30"/>
        <v>0</v>
      </c>
      <c r="O196" s="128">
        <f t="shared" si="30"/>
        <v>0</v>
      </c>
      <c r="P196" s="123">
        <v>0</v>
      </c>
      <c r="Q196" s="123">
        <v>0</v>
      </c>
      <c r="R196" s="123">
        <v>0</v>
      </c>
      <c r="S196" s="123">
        <v>0</v>
      </c>
      <c r="T196" s="124">
        <v>0</v>
      </c>
    </row>
    <row r="197" spans="1:20" s="457" customFormat="1" ht="21">
      <c r="A197" s="531"/>
      <c r="B197" s="532"/>
      <c r="C197" s="532"/>
      <c r="D197" s="532"/>
      <c r="E197" s="532"/>
      <c r="F197" s="532"/>
      <c r="G197" s="532"/>
      <c r="H197" s="481">
        <v>815</v>
      </c>
      <c r="I197" s="451" t="s">
        <v>165</v>
      </c>
      <c r="J197" s="452">
        <f>SUM(J198)</f>
        <v>0</v>
      </c>
      <c r="K197" s="452">
        <f t="shared" si="30"/>
        <v>0</v>
      </c>
      <c r="L197" s="452">
        <f t="shared" si="30"/>
        <v>0</v>
      </c>
      <c r="M197" s="452">
        <f t="shared" si="30"/>
        <v>0</v>
      </c>
      <c r="N197" s="452"/>
      <c r="O197" s="452"/>
      <c r="P197" s="455">
        <v>0</v>
      </c>
      <c r="Q197" s="455">
        <v>0</v>
      </c>
      <c r="R197" s="455">
        <v>0</v>
      </c>
      <c r="S197" s="455">
        <v>0</v>
      </c>
      <c r="T197" s="456"/>
    </row>
    <row r="198" spans="1:20" s="2" customFormat="1" ht="12.75">
      <c r="A198" s="510"/>
      <c r="B198" s="511"/>
      <c r="C198" s="511"/>
      <c r="D198" s="511"/>
      <c r="E198" s="511"/>
      <c r="F198" s="511"/>
      <c r="G198" s="511"/>
      <c r="H198" s="54">
        <v>8151</v>
      </c>
      <c r="I198" s="68" t="s">
        <v>125</v>
      </c>
      <c r="J198" s="21">
        <v>0</v>
      </c>
      <c r="K198" s="21">
        <v>0</v>
      </c>
      <c r="L198" s="21">
        <v>0</v>
      </c>
      <c r="M198" s="21">
        <v>0</v>
      </c>
      <c r="N198" s="21"/>
      <c r="O198" s="21"/>
      <c r="P198" s="71">
        <v>0</v>
      </c>
      <c r="Q198" s="71">
        <v>0</v>
      </c>
      <c r="R198" s="71">
        <v>0</v>
      </c>
      <c r="S198" s="71">
        <v>0</v>
      </c>
      <c r="T198" s="72"/>
    </row>
    <row r="199" spans="1:20" s="125" customFormat="1" ht="12.75">
      <c r="A199" s="537"/>
      <c r="B199" s="538"/>
      <c r="C199" s="538"/>
      <c r="D199" s="538"/>
      <c r="E199" s="538"/>
      <c r="F199" s="538"/>
      <c r="G199" s="538"/>
      <c r="H199" s="131">
        <v>84</v>
      </c>
      <c r="I199" s="127" t="s">
        <v>106</v>
      </c>
      <c r="J199" s="128">
        <f aca="true" t="shared" si="31" ref="J199:O200">SUM(J200)</f>
        <v>2721893</v>
      </c>
      <c r="K199" s="128">
        <f t="shared" si="31"/>
        <v>0</v>
      </c>
      <c r="L199" s="128">
        <f t="shared" si="31"/>
        <v>0</v>
      </c>
      <c r="M199" s="128">
        <f t="shared" si="31"/>
        <v>0</v>
      </c>
      <c r="N199" s="128">
        <f t="shared" si="31"/>
        <v>0</v>
      </c>
      <c r="O199" s="128">
        <f t="shared" si="31"/>
        <v>0</v>
      </c>
      <c r="P199" s="123">
        <v>0</v>
      </c>
      <c r="Q199" s="123">
        <v>0</v>
      </c>
      <c r="R199" s="123">
        <v>0</v>
      </c>
      <c r="S199" s="123">
        <v>0</v>
      </c>
      <c r="T199" s="124">
        <v>0</v>
      </c>
    </row>
    <row r="200" spans="1:20" s="457" customFormat="1" ht="21">
      <c r="A200" s="531"/>
      <c r="B200" s="532"/>
      <c r="C200" s="532"/>
      <c r="D200" s="532"/>
      <c r="E200" s="532"/>
      <c r="F200" s="532"/>
      <c r="G200" s="532"/>
      <c r="H200" s="481">
        <v>844</v>
      </c>
      <c r="I200" s="451" t="s">
        <v>117</v>
      </c>
      <c r="J200" s="452">
        <f t="shared" si="31"/>
        <v>2721893</v>
      </c>
      <c r="K200" s="452">
        <f t="shared" si="31"/>
        <v>0</v>
      </c>
      <c r="L200" s="452">
        <f t="shared" si="31"/>
        <v>0</v>
      </c>
      <c r="M200" s="452">
        <f t="shared" si="31"/>
        <v>0</v>
      </c>
      <c r="N200" s="452"/>
      <c r="O200" s="452"/>
      <c r="P200" s="455">
        <v>0</v>
      </c>
      <c r="Q200" s="455">
        <v>0</v>
      </c>
      <c r="R200" s="455">
        <v>0</v>
      </c>
      <c r="S200" s="455">
        <v>0</v>
      </c>
      <c r="T200" s="456"/>
    </row>
    <row r="201" spans="1:20" s="2" customFormat="1" ht="21">
      <c r="A201" s="510"/>
      <c r="B201" s="511"/>
      <c r="C201" s="511"/>
      <c r="D201" s="511"/>
      <c r="E201" s="511"/>
      <c r="F201" s="511"/>
      <c r="G201" s="511"/>
      <c r="H201" s="54">
        <v>8443</v>
      </c>
      <c r="I201" s="20" t="s">
        <v>118</v>
      </c>
      <c r="J201" s="21">
        <v>2721893</v>
      </c>
      <c r="K201" s="21">
        <v>0</v>
      </c>
      <c r="L201" s="21">
        <v>0</v>
      </c>
      <c r="M201" s="21"/>
      <c r="N201" s="21"/>
      <c r="O201" s="21"/>
      <c r="P201" s="71">
        <v>0</v>
      </c>
      <c r="Q201" s="71">
        <v>0</v>
      </c>
      <c r="R201" s="71">
        <v>0</v>
      </c>
      <c r="S201" s="71">
        <v>0</v>
      </c>
      <c r="T201" s="72"/>
    </row>
    <row r="202" spans="1:20" s="102" customFormat="1" ht="13.5" thickBot="1">
      <c r="A202" s="539"/>
      <c r="B202" s="540"/>
      <c r="C202" s="540"/>
      <c r="D202" s="540"/>
      <c r="E202" s="540"/>
      <c r="F202" s="540"/>
      <c r="G202" s="540"/>
      <c r="H202" s="109">
        <v>5</v>
      </c>
      <c r="I202" s="110" t="s">
        <v>166</v>
      </c>
      <c r="J202" s="97">
        <f aca="true" t="shared" si="32" ref="J202:O202">SUM(J203,J206)</f>
        <v>0</v>
      </c>
      <c r="K202" s="97">
        <f t="shared" si="32"/>
        <v>0</v>
      </c>
      <c r="L202" s="97">
        <f t="shared" si="32"/>
        <v>0</v>
      </c>
      <c r="M202" s="97">
        <f t="shared" si="32"/>
        <v>310000</v>
      </c>
      <c r="N202" s="97">
        <f t="shared" si="32"/>
        <v>0</v>
      </c>
      <c r="O202" s="97">
        <f t="shared" si="32"/>
        <v>0</v>
      </c>
      <c r="P202" s="111">
        <v>0</v>
      </c>
      <c r="Q202" s="111">
        <v>0</v>
      </c>
      <c r="R202" s="111">
        <v>0</v>
      </c>
      <c r="S202" s="111">
        <v>0</v>
      </c>
      <c r="T202" s="112">
        <v>0</v>
      </c>
    </row>
    <row r="203" spans="1:20" s="125" customFormat="1" ht="12.75">
      <c r="A203" s="529"/>
      <c r="B203" s="530"/>
      <c r="C203" s="530"/>
      <c r="D203" s="530"/>
      <c r="E203" s="530"/>
      <c r="F203" s="530"/>
      <c r="G203" s="530"/>
      <c r="H203" s="132">
        <v>51</v>
      </c>
      <c r="I203" s="119" t="s">
        <v>126</v>
      </c>
      <c r="J203" s="120">
        <f aca="true" t="shared" si="33" ref="J203:O204">SUM(J204)</f>
        <v>0</v>
      </c>
      <c r="K203" s="120">
        <f t="shared" si="33"/>
        <v>0</v>
      </c>
      <c r="L203" s="120">
        <f t="shared" si="33"/>
        <v>0</v>
      </c>
      <c r="M203" s="120">
        <f t="shared" si="33"/>
        <v>0</v>
      </c>
      <c r="N203" s="120">
        <f t="shared" si="33"/>
        <v>0</v>
      </c>
      <c r="O203" s="120">
        <f t="shared" si="33"/>
        <v>0</v>
      </c>
      <c r="P203" s="123">
        <v>0</v>
      </c>
      <c r="Q203" s="123">
        <v>0</v>
      </c>
      <c r="R203" s="123">
        <v>0</v>
      </c>
      <c r="S203" s="123">
        <v>0</v>
      </c>
      <c r="T203" s="124">
        <v>0</v>
      </c>
    </row>
    <row r="204" spans="1:20" s="483" customFormat="1" ht="12.75">
      <c r="A204" s="533"/>
      <c r="B204" s="534"/>
      <c r="C204" s="534"/>
      <c r="D204" s="534"/>
      <c r="E204" s="534"/>
      <c r="F204" s="534"/>
      <c r="G204" s="534"/>
      <c r="H204" s="481">
        <v>515</v>
      </c>
      <c r="I204" s="480" t="s">
        <v>127</v>
      </c>
      <c r="J204" s="482">
        <f t="shared" si="33"/>
        <v>0</v>
      </c>
      <c r="K204" s="482">
        <f t="shared" si="33"/>
        <v>0</v>
      </c>
      <c r="L204" s="482">
        <f t="shared" si="33"/>
        <v>0</v>
      </c>
      <c r="M204" s="482">
        <f t="shared" si="33"/>
        <v>0</v>
      </c>
      <c r="N204" s="482"/>
      <c r="O204" s="482"/>
      <c r="P204" s="465">
        <v>0</v>
      </c>
      <c r="Q204" s="465">
        <v>0</v>
      </c>
      <c r="R204" s="465">
        <v>0</v>
      </c>
      <c r="S204" s="465">
        <v>0</v>
      </c>
      <c r="T204" s="466"/>
    </row>
    <row r="205" spans="1:20" s="2" customFormat="1" ht="12.75">
      <c r="A205" s="510"/>
      <c r="B205" s="511"/>
      <c r="C205" s="511"/>
      <c r="D205" s="511"/>
      <c r="E205" s="511"/>
      <c r="F205" s="511"/>
      <c r="G205" s="511"/>
      <c r="H205" s="54">
        <v>5151</v>
      </c>
      <c r="I205" s="20" t="s">
        <v>128</v>
      </c>
      <c r="J205" s="21">
        <v>0</v>
      </c>
      <c r="K205" s="21">
        <v>0</v>
      </c>
      <c r="L205" s="21">
        <v>0</v>
      </c>
      <c r="M205" s="21">
        <v>0</v>
      </c>
      <c r="N205" s="21"/>
      <c r="O205" s="21"/>
      <c r="P205" s="71">
        <v>0</v>
      </c>
      <c r="Q205" s="71">
        <v>0</v>
      </c>
      <c r="R205" s="71">
        <v>0</v>
      </c>
      <c r="S205" s="71">
        <v>0</v>
      </c>
      <c r="T205" s="72"/>
    </row>
    <row r="206" spans="1:20" s="125" customFormat="1" ht="12.75">
      <c r="A206" s="537"/>
      <c r="B206" s="538"/>
      <c r="C206" s="538"/>
      <c r="D206" s="538"/>
      <c r="E206" s="538"/>
      <c r="F206" s="538"/>
      <c r="G206" s="538"/>
      <c r="H206" s="131">
        <v>54</v>
      </c>
      <c r="I206" s="130" t="s">
        <v>107</v>
      </c>
      <c r="J206" s="128">
        <f aca="true" t="shared" si="34" ref="J206:O206">SUM(J207+J209)</f>
        <v>0</v>
      </c>
      <c r="K206" s="128">
        <f t="shared" si="34"/>
        <v>0</v>
      </c>
      <c r="L206" s="128">
        <f t="shared" si="34"/>
        <v>0</v>
      </c>
      <c r="M206" s="128">
        <f t="shared" si="34"/>
        <v>310000</v>
      </c>
      <c r="N206" s="128">
        <f t="shared" si="34"/>
        <v>0</v>
      </c>
      <c r="O206" s="128">
        <f t="shared" si="34"/>
        <v>0</v>
      </c>
      <c r="P206" s="123">
        <v>0</v>
      </c>
      <c r="Q206" s="123">
        <v>0</v>
      </c>
      <c r="R206" s="123">
        <v>0</v>
      </c>
      <c r="S206" s="123">
        <v>0</v>
      </c>
      <c r="T206" s="124">
        <v>0</v>
      </c>
    </row>
    <row r="207" spans="1:20" s="457" customFormat="1" ht="21">
      <c r="A207" s="531"/>
      <c r="B207" s="532"/>
      <c r="C207" s="532"/>
      <c r="D207" s="532"/>
      <c r="E207" s="532"/>
      <c r="F207" s="532"/>
      <c r="G207" s="532"/>
      <c r="H207" s="481">
        <v>543</v>
      </c>
      <c r="I207" s="451" t="s">
        <v>120</v>
      </c>
      <c r="J207" s="452">
        <f aca="true" t="shared" si="35" ref="J207:O207">SUM(J208)</f>
        <v>0</v>
      </c>
      <c r="K207" s="452">
        <f t="shared" si="35"/>
        <v>0</v>
      </c>
      <c r="L207" s="452">
        <f t="shared" si="35"/>
        <v>0</v>
      </c>
      <c r="M207" s="452">
        <f t="shared" si="35"/>
        <v>0</v>
      </c>
      <c r="N207" s="452">
        <f t="shared" si="35"/>
        <v>0</v>
      </c>
      <c r="O207" s="452">
        <f t="shared" si="35"/>
        <v>0</v>
      </c>
      <c r="P207" s="455">
        <v>0</v>
      </c>
      <c r="Q207" s="455">
        <v>0</v>
      </c>
      <c r="R207" s="455">
        <v>0</v>
      </c>
      <c r="S207" s="455">
        <v>0</v>
      </c>
      <c r="T207" s="456"/>
    </row>
    <row r="208" spans="1:20" s="479" customFormat="1" ht="21">
      <c r="A208" s="531"/>
      <c r="B208" s="532"/>
      <c r="C208" s="532"/>
      <c r="D208" s="532"/>
      <c r="E208" s="532"/>
      <c r="F208" s="532"/>
      <c r="G208" s="532"/>
      <c r="H208" s="484">
        <v>5431</v>
      </c>
      <c r="I208" s="468" t="s">
        <v>120</v>
      </c>
      <c r="J208" s="460">
        <v>0</v>
      </c>
      <c r="K208" s="460">
        <v>0</v>
      </c>
      <c r="L208" s="460">
        <v>0</v>
      </c>
      <c r="M208" s="460">
        <v>0</v>
      </c>
      <c r="N208" s="460"/>
      <c r="O208" s="460"/>
      <c r="P208" s="455">
        <v>0</v>
      </c>
      <c r="Q208" s="455">
        <v>0</v>
      </c>
      <c r="R208" s="455">
        <v>0</v>
      </c>
      <c r="S208" s="455">
        <v>0</v>
      </c>
      <c r="T208" s="456"/>
    </row>
    <row r="209" spans="1:20" s="457" customFormat="1" ht="21">
      <c r="A209" s="531"/>
      <c r="B209" s="532"/>
      <c r="C209" s="532"/>
      <c r="D209" s="532"/>
      <c r="E209" s="532"/>
      <c r="F209" s="532"/>
      <c r="G209" s="532"/>
      <c r="H209" s="481">
        <v>545</v>
      </c>
      <c r="I209" s="451" t="s">
        <v>600</v>
      </c>
      <c r="J209" s="452">
        <f aca="true" t="shared" si="36" ref="J209:O209">SUM(J210)</f>
        <v>0</v>
      </c>
      <c r="K209" s="452">
        <f t="shared" si="36"/>
        <v>0</v>
      </c>
      <c r="L209" s="452">
        <f t="shared" si="36"/>
        <v>0</v>
      </c>
      <c r="M209" s="452">
        <f t="shared" si="36"/>
        <v>310000</v>
      </c>
      <c r="N209" s="452">
        <f t="shared" si="36"/>
        <v>0</v>
      </c>
      <c r="O209" s="452">
        <f t="shared" si="36"/>
        <v>0</v>
      </c>
      <c r="P209" s="455">
        <v>0</v>
      </c>
      <c r="Q209" s="455">
        <v>0</v>
      </c>
      <c r="R209" s="455">
        <v>0</v>
      </c>
      <c r="S209" s="455">
        <v>0</v>
      </c>
      <c r="T209" s="456"/>
    </row>
    <row r="210" spans="1:20" s="704" customFormat="1" ht="21" thickBot="1">
      <c r="A210" s="697"/>
      <c r="B210" s="698"/>
      <c r="C210" s="698"/>
      <c r="D210" s="698"/>
      <c r="E210" s="698"/>
      <c r="F210" s="698"/>
      <c r="G210" s="698"/>
      <c r="H210" s="699">
        <v>5453</v>
      </c>
      <c r="I210" s="700" t="s">
        <v>600</v>
      </c>
      <c r="J210" s="701">
        <v>0</v>
      </c>
      <c r="K210" s="701">
        <v>0</v>
      </c>
      <c r="L210" s="701">
        <v>0</v>
      </c>
      <c r="M210" s="701">
        <f>Posebni!F551</f>
        <v>310000</v>
      </c>
      <c r="N210" s="701">
        <f>Posebni!G551</f>
        <v>0</v>
      </c>
      <c r="O210" s="701">
        <v>0</v>
      </c>
      <c r="P210" s="702">
        <v>0</v>
      </c>
      <c r="Q210" s="702">
        <v>0</v>
      </c>
      <c r="R210" s="702">
        <v>0</v>
      </c>
      <c r="S210" s="702">
        <v>0</v>
      </c>
      <c r="T210" s="703"/>
    </row>
    <row r="211" spans="1:20" s="2" customFormat="1" ht="12.75">
      <c r="A211" s="520"/>
      <c r="B211" s="520"/>
      <c r="C211" s="520"/>
      <c r="D211" s="520"/>
      <c r="E211" s="520"/>
      <c r="F211" s="520"/>
      <c r="G211" s="520"/>
      <c r="H211" s="23"/>
      <c r="I211" s="24"/>
      <c r="J211" s="25"/>
      <c r="K211" s="25"/>
      <c r="L211" s="25"/>
      <c r="M211" s="25"/>
      <c r="N211" s="25"/>
      <c r="O211" s="25"/>
      <c r="P211" s="26"/>
      <c r="Q211" s="27"/>
      <c r="R211" s="27"/>
      <c r="S211" s="27"/>
      <c r="T211" s="27"/>
    </row>
    <row r="212" spans="1:20" s="2" customFormat="1" ht="12.75">
      <c r="A212" s="520"/>
      <c r="B212" s="520"/>
      <c r="C212" s="520"/>
      <c r="D212" s="520"/>
      <c r="E212" s="520"/>
      <c r="F212" s="520"/>
      <c r="G212" s="520"/>
      <c r="H212" s="23"/>
      <c r="I212" s="24"/>
      <c r="J212" s="28"/>
      <c r="K212" s="28"/>
      <c r="L212" s="28"/>
      <c r="M212" s="28"/>
      <c r="N212" s="28"/>
      <c r="O212" s="28"/>
      <c r="P212" s="26"/>
      <c r="Q212" s="27"/>
      <c r="R212" s="27"/>
      <c r="S212" s="27"/>
      <c r="T212" s="27"/>
    </row>
    <row r="213" spans="1:20" ht="13.5" thickBot="1">
      <c r="A213" s="520"/>
      <c r="B213" s="520"/>
      <c r="C213" s="520"/>
      <c r="D213" s="520"/>
      <c r="E213" s="520"/>
      <c r="F213" s="520"/>
      <c r="G213" s="520"/>
      <c r="H213" s="61" t="s">
        <v>108</v>
      </c>
      <c r="I213" s="62"/>
      <c r="J213" s="28"/>
      <c r="K213" s="28"/>
      <c r="L213" s="28"/>
      <c r="M213" s="28"/>
      <c r="N213" s="28"/>
      <c r="O213" s="28"/>
      <c r="P213" s="10"/>
      <c r="Q213" s="27"/>
      <c r="R213" s="27"/>
      <c r="S213" s="27"/>
      <c r="T213" s="27"/>
    </row>
    <row r="214" spans="1:20" s="108" customFormat="1" ht="12.75">
      <c r="A214" s="541"/>
      <c r="B214" s="542"/>
      <c r="C214" s="542"/>
      <c r="D214" s="542"/>
      <c r="E214" s="542"/>
      <c r="F214" s="542"/>
      <c r="G214" s="542"/>
      <c r="H214" s="113">
        <v>9</v>
      </c>
      <c r="I214" s="114" t="s">
        <v>9</v>
      </c>
      <c r="J214" s="105">
        <f aca="true" t="shared" si="37" ref="J214:O215">SUM(J215)</f>
        <v>610476</v>
      </c>
      <c r="K214" s="105">
        <f t="shared" si="37"/>
        <v>0</v>
      </c>
      <c r="L214" s="105">
        <f t="shared" si="37"/>
        <v>0</v>
      </c>
      <c r="M214" s="105">
        <f t="shared" si="37"/>
        <v>0</v>
      </c>
      <c r="N214" s="105">
        <f t="shared" si="37"/>
        <v>0</v>
      </c>
      <c r="O214" s="105">
        <f t="shared" si="37"/>
        <v>0</v>
      </c>
      <c r="P214" s="115">
        <f>K214/J214*100</f>
        <v>0</v>
      </c>
      <c r="Q214" s="115">
        <v>0</v>
      </c>
      <c r="R214" s="115">
        <v>0</v>
      </c>
      <c r="S214" s="106">
        <v>0</v>
      </c>
      <c r="T214" s="116">
        <v>0</v>
      </c>
    </row>
    <row r="215" spans="1:20" s="125" customFormat="1" ht="12.75">
      <c r="A215" s="537"/>
      <c r="B215" s="538"/>
      <c r="C215" s="538"/>
      <c r="D215" s="538"/>
      <c r="E215" s="538"/>
      <c r="F215" s="538"/>
      <c r="G215" s="538"/>
      <c r="H215" s="126">
        <v>92</v>
      </c>
      <c r="I215" s="127" t="s">
        <v>109</v>
      </c>
      <c r="J215" s="128">
        <f t="shared" si="37"/>
        <v>610476</v>
      </c>
      <c r="K215" s="128">
        <f t="shared" si="37"/>
        <v>0</v>
      </c>
      <c r="L215" s="128">
        <f t="shared" si="37"/>
        <v>0</v>
      </c>
      <c r="M215" s="128">
        <f t="shared" si="37"/>
        <v>0</v>
      </c>
      <c r="N215" s="128">
        <f t="shared" si="37"/>
        <v>0</v>
      </c>
      <c r="O215" s="128">
        <f t="shared" si="37"/>
        <v>0</v>
      </c>
      <c r="P215" s="133">
        <f>K215/J215*100</f>
        <v>0</v>
      </c>
      <c r="Q215" s="133">
        <v>0</v>
      </c>
      <c r="R215" s="133">
        <v>0</v>
      </c>
      <c r="S215" s="134">
        <v>0</v>
      </c>
      <c r="T215" s="135">
        <v>0</v>
      </c>
    </row>
    <row r="216" spans="1:20" s="457" customFormat="1" ht="12.75">
      <c r="A216" s="531"/>
      <c r="B216" s="532"/>
      <c r="C216" s="532"/>
      <c r="D216" s="532"/>
      <c r="E216" s="532"/>
      <c r="F216" s="532"/>
      <c r="G216" s="532"/>
      <c r="H216" s="450">
        <v>922</v>
      </c>
      <c r="I216" s="451" t="s">
        <v>110</v>
      </c>
      <c r="J216" s="452">
        <f>SUM(J217+J218)</f>
        <v>610476</v>
      </c>
      <c r="K216" s="452">
        <f>SUM(K217+K218)</f>
        <v>0</v>
      </c>
      <c r="L216" s="452">
        <f>SUM(L217+L218)</f>
        <v>0</v>
      </c>
      <c r="M216" s="452">
        <f>SUM(M217+M218)</f>
        <v>0</v>
      </c>
      <c r="N216" s="452"/>
      <c r="O216" s="452"/>
      <c r="P216" s="485">
        <f>K216/J216*100</f>
        <v>0</v>
      </c>
      <c r="Q216" s="485">
        <v>0</v>
      </c>
      <c r="R216" s="485">
        <v>0</v>
      </c>
      <c r="S216" s="486">
        <v>0</v>
      </c>
      <c r="T216" s="487"/>
    </row>
    <row r="217" spans="1:20" s="60" customFormat="1" ht="12.75">
      <c r="A217" s="67"/>
      <c r="B217" s="55"/>
      <c r="C217" s="55"/>
      <c r="D217" s="55"/>
      <c r="E217" s="55"/>
      <c r="F217" s="55"/>
      <c r="G217" s="55"/>
      <c r="H217" s="56">
        <v>9221</v>
      </c>
      <c r="I217" s="57" t="s">
        <v>440</v>
      </c>
      <c r="J217" s="58">
        <v>610476</v>
      </c>
      <c r="K217" s="58">
        <v>0</v>
      </c>
      <c r="L217" s="58">
        <v>0</v>
      </c>
      <c r="M217" s="58">
        <v>0</v>
      </c>
      <c r="N217" s="58"/>
      <c r="O217" s="58"/>
      <c r="P217" s="74">
        <v>0</v>
      </c>
      <c r="Q217" s="74">
        <v>0</v>
      </c>
      <c r="R217" s="74">
        <v>0</v>
      </c>
      <c r="S217" s="59">
        <v>0</v>
      </c>
      <c r="T217" s="75"/>
    </row>
    <row r="218" spans="1:20" ht="13.5" thickBot="1">
      <c r="A218" s="364"/>
      <c r="B218" s="365"/>
      <c r="C218" s="365"/>
      <c r="D218" s="365"/>
      <c r="E218" s="365"/>
      <c r="F218" s="365"/>
      <c r="G218" s="365"/>
      <c r="H218" s="49">
        <v>9222</v>
      </c>
      <c r="I218" s="50" t="s">
        <v>441</v>
      </c>
      <c r="J218" s="51">
        <v>0</v>
      </c>
      <c r="K218" s="51">
        <v>0</v>
      </c>
      <c r="L218" s="51">
        <v>0</v>
      </c>
      <c r="M218" s="51">
        <v>0</v>
      </c>
      <c r="N218" s="51"/>
      <c r="O218" s="51"/>
      <c r="P218" s="76">
        <v>0</v>
      </c>
      <c r="Q218" s="76">
        <v>0</v>
      </c>
      <c r="R218" s="76">
        <v>0</v>
      </c>
      <c r="S218" s="77">
        <v>0</v>
      </c>
      <c r="T218" s="78"/>
    </row>
    <row r="219" spans="9:11" ht="12.75">
      <c r="I219" s="4"/>
      <c r="K219" s="3"/>
    </row>
    <row r="220" spans="9:11" ht="12.75">
      <c r="I220" s="4"/>
      <c r="K220" s="3"/>
    </row>
    <row r="221" spans="9:11" ht="12.75">
      <c r="I221" s="4"/>
      <c r="K221" s="3"/>
    </row>
    <row r="222" spans="8:11" ht="12.75">
      <c r="H222" s="34" t="s">
        <v>365</v>
      </c>
      <c r="I222" s="4"/>
      <c r="K222" s="3"/>
    </row>
    <row r="223" ht="13.5">
      <c r="I223" s="439" t="s">
        <v>371</v>
      </c>
    </row>
    <row r="224" ht="13.5">
      <c r="I224" s="439" t="s">
        <v>372</v>
      </c>
    </row>
    <row r="225" ht="13.5">
      <c r="I225" s="440" t="s">
        <v>373</v>
      </c>
    </row>
    <row r="226" ht="13.5">
      <c r="I226" s="440" t="s">
        <v>374</v>
      </c>
    </row>
    <row r="227" ht="13.5">
      <c r="I227" s="440" t="s">
        <v>375</v>
      </c>
    </row>
    <row r="228" spans="9:19" ht="13.5">
      <c r="I228" s="749" t="s">
        <v>376</v>
      </c>
      <c r="J228" s="749"/>
      <c r="K228" s="749"/>
      <c r="L228" s="749"/>
      <c r="M228" s="749"/>
      <c r="N228" s="749"/>
      <c r="O228" s="749"/>
      <c r="P228" s="749"/>
      <c r="Q228" s="749"/>
      <c r="R228" s="749"/>
      <c r="S228" s="749"/>
    </row>
    <row r="229" ht="13.5">
      <c r="I229" s="440" t="s">
        <v>377</v>
      </c>
    </row>
  </sheetData>
  <sheetProtection/>
  <mergeCells count="8">
    <mergeCell ref="I228:S228"/>
    <mergeCell ref="H31:I31"/>
    <mergeCell ref="H28:I28"/>
    <mergeCell ref="A12:G12"/>
    <mergeCell ref="A2:I2"/>
    <mergeCell ref="A6:T6"/>
    <mergeCell ref="A7:T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r:id="rId1"/>
  <headerFooter alignWithMargins="0">
    <oddFooter>&amp;CStranica &amp;P</oddFooter>
  </headerFooter>
  <rowBreaks count="4" manualBreakCount="4">
    <brk id="32" max="19" man="1"/>
    <brk id="85" max="19" man="1"/>
    <brk id="141" max="19" man="1"/>
    <brk id="19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58" customWidth="1"/>
    <col min="2" max="2" width="4.140625" style="158" customWidth="1"/>
    <col min="3" max="3" width="7.421875" style="158" customWidth="1"/>
    <col min="4" max="4" width="60.7109375" style="158" customWidth="1"/>
    <col min="5" max="5" width="20.421875" style="158" hidden="1" customWidth="1"/>
    <col min="6" max="6" width="14.7109375" style="253" customWidth="1"/>
    <col min="7" max="8" width="14.7109375" style="395" customWidth="1"/>
    <col min="9" max="9" width="6.7109375" style="253" customWidth="1"/>
    <col min="10" max="10" width="7.140625" style="253" customWidth="1"/>
    <col min="11" max="16384" width="9.140625" style="158" customWidth="1"/>
  </cols>
  <sheetData>
    <row r="2" spans="1:10" s="154" customFormat="1" ht="16.5" customHeight="1">
      <c r="A2" s="761" t="s">
        <v>176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s="155" customFormat="1" ht="18" customHeight="1">
      <c r="A3" s="761" t="s">
        <v>116</v>
      </c>
      <c r="B3" s="761"/>
      <c r="C3" s="761"/>
      <c r="D3" s="761"/>
      <c r="E3" s="761"/>
      <c r="F3" s="761"/>
      <c r="G3" s="761"/>
      <c r="H3" s="761"/>
      <c r="I3" s="761"/>
      <c r="J3" s="761"/>
    </row>
    <row r="4" spans="1:10" s="154" customFormat="1" ht="30" customHeight="1">
      <c r="A4" s="780" t="s">
        <v>285</v>
      </c>
      <c r="B4" s="780"/>
      <c r="C4" s="780"/>
      <c r="D4" s="780"/>
      <c r="E4" s="780"/>
      <c r="F4" s="780"/>
      <c r="G4" s="780"/>
      <c r="H4" s="780"/>
      <c r="I4" s="780"/>
      <c r="J4" s="780"/>
    </row>
    <row r="5" spans="1:10" ht="13.5" customHeight="1" thickBot="1">
      <c r="A5" s="157"/>
      <c r="B5" s="157"/>
      <c r="C5" s="157"/>
      <c r="D5" s="157"/>
      <c r="E5" s="157"/>
      <c r="F5" s="358"/>
      <c r="G5" s="420"/>
      <c r="H5" s="420"/>
      <c r="I5" s="339"/>
      <c r="J5" s="339"/>
    </row>
    <row r="6" spans="1:10" s="147" customFormat="1" ht="36.75" customHeight="1" thickBot="1">
      <c r="A6" s="430" t="s">
        <v>177</v>
      </c>
      <c r="B6" s="159" t="s">
        <v>111</v>
      </c>
      <c r="C6" s="160" t="s">
        <v>11</v>
      </c>
      <c r="D6" s="161" t="s">
        <v>178</v>
      </c>
      <c r="E6" s="160" t="s">
        <v>179</v>
      </c>
      <c r="F6" s="160" t="s">
        <v>180</v>
      </c>
      <c r="G6" s="418" t="s">
        <v>181</v>
      </c>
      <c r="H6" s="418" t="s">
        <v>182</v>
      </c>
      <c r="I6" s="437" t="s">
        <v>346</v>
      </c>
      <c r="J6" s="438" t="s">
        <v>348</v>
      </c>
    </row>
    <row r="7" spans="1:10" s="374" customFormat="1" ht="10.5" thickBot="1">
      <c r="A7" s="371">
        <v>1</v>
      </c>
      <c r="B7" s="372">
        <v>2</v>
      </c>
      <c r="C7" s="373">
        <v>3</v>
      </c>
      <c r="D7" s="372">
        <v>4</v>
      </c>
      <c r="E7" s="372">
        <v>2</v>
      </c>
      <c r="F7" s="372">
        <v>5</v>
      </c>
      <c r="G7" s="419">
        <v>6</v>
      </c>
      <c r="H7" s="419">
        <v>7</v>
      </c>
      <c r="I7" s="431">
        <v>8</v>
      </c>
      <c r="J7" s="432">
        <v>9</v>
      </c>
    </row>
    <row r="8" spans="1:10" s="329" customFormat="1" ht="36" customHeight="1" thickBot="1">
      <c r="A8" s="788" t="s">
        <v>293</v>
      </c>
      <c r="B8" s="789"/>
      <c r="C8" s="789"/>
      <c r="D8" s="789"/>
      <c r="E8" s="328">
        <f>SUM(E499)</f>
        <v>5608000</v>
      </c>
      <c r="F8" s="375">
        <f>SUM(F499)</f>
        <v>8864000</v>
      </c>
      <c r="G8" s="375">
        <f>SUM(G499)</f>
        <v>5897500</v>
      </c>
      <c r="H8" s="375">
        <f>SUM(H499)</f>
        <v>6257000</v>
      </c>
      <c r="I8" s="360">
        <f>AVERAGE(G8/F8*100)</f>
        <v>66.53316787003611</v>
      </c>
      <c r="J8" s="360">
        <f>AVERAGE(H8/G8*100)</f>
        <v>106.0958033064858</v>
      </c>
    </row>
    <row r="9" spans="1:10" s="301" customFormat="1" ht="18" thickBot="1">
      <c r="A9" s="163"/>
      <c r="B9" s="163"/>
      <c r="C9" s="163"/>
      <c r="D9" s="163"/>
      <c r="E9" s="164"/>
      <c r="F9" s="376"/>
      <c r="G9" s="376"/>
      <c r="H9" s="376"/>
      <c r="I9" s="340"/>
      <c r="J9" s="340"/>
    </row>
    <row r="10" spans="1:10" s="176" customFormat="1" ht="15" customHeight="1" thickBot="1">
      <c r="A10" s="796" t="s">
        <v>274</v>
      </c>
      <c r="B10" s="797"/>
      <c r="C10" s="797"/>
      <c r="D10" s="797"/>
      <c r="E10" s="285">
        <f>SUM(E12+E27)</f>
        <v>61000</v>
      </c>
      <c r="F10" s="378">
        <f>SUM(F12+F27)</f>
        <v>94000</v>
      </c>
      <c r="G10" s="378">
        <f>SUM(G12+G27)</f>
        <v>88000</v>
      </c>
      <c r="H10" s="378">
        <f>SUM(H12+H27)</f>
        <v>87000</v>
      </c>
      <c r="I10" s="341">
        <f>AVERAGE(G10/F10*100)</f>
        <v>93.61702127659575</v>
      </c>
      <c r="J10" s="341">
        <f>AVERAGE(H10/G10*100)</f>
        <v>98.86363636363636</v>
      </c>
    </row>
    <row r="11" spans="1:10" s="235" customFormat="1" ht="17.25" customHeight="1" thickBot="1">
      <c r="A11" s="167"/>
      <c r="B11" s="167"/>
      <c r="C11" s="167"/>
      <c r="D11" s="167"/>
      <c r="E11" s="168"/>
      <c r="F11" s="379"/>
      <c r="G11" s="379"/>
      <c r="H11" s="379"/>
      <c r="I11" s="342"/>
      <c r="J11" s="342"/>
    </row>
    <row r="12" spans="1:10" s="170" customFormat="1" ht="15.75" customHeight="1" thickBot="1">
      <c r="A12" s="762" t="s">
        <v>272</v>
      </c>
      <c r="B12" s="763"/>
      <c r="C12" s="763"/>
      <c r="D12" s="764"/>
      <c r="E12" s="169">
        <f>SUM(E16)</f>
        <v>61000</v>
      </c>
      <c r="F12" s="380">
        <f>SUM(F16)</f>
        <v>69000</v>
      </c>
      <c r="G12" s="380">
        <f>SUM(G16)</f>
        <v>66000</v>
      </c>
      <c r="H12" s="380">
        <f>SUM(H16)</f>
        <v>66000</v>
      </c>
      <c r="I12" s="343">
        <f>AVERAGE(G12/F12*100)</f>
        <v>95.65217391304348</v>
      </c>
      <c r="J12" s="343">
        <f>AVERAGE(H12/G12*100)</f>
        <v>100</v>
      </c>
    </row>
    <row r="13" spans="1:10" s="302" customFormat="1" ht="16.5" customHeight="1">
      <c r="A13" s="171"/>
      <c r="B13" s="171"/>
      <c r="C13" s="171"/>
      <c r="D13" s="171"/>
      <c r="E13" s="172"/>
      <c r="F13" s="381"/>
      <c r="G13" s="381"/>
      <c r="H13" s="381"/>
      <c r="I13" s="342"/>
      <c r="J13" s="342"/>
    </row>
    <row r="14" spans="1:10" s="176" customFormat="1" ht="15">
      <c r="A14" s="173"/>
      <c r="B14" s="173"/>
      <c r="C14" s="173"/>
      <c r="D14" s="174" t="s">
        <v>183</v>
      </c>
      <c r="E14" s="175"/>
      <c r="F14" s="382"/>
      <c r="G14" s="382"/>
      <c r="H14" s="421"/>
      <c r="I14" s="348"/>
      <c r="J14" s="348"/>
    </row>
    <row r="15" spans="1:10" s="166" customFormat="1" ht="13.5">
      <c r="A15" s="173"/>
      <c r="B15" s="173"/>
      <c r="C15" s="173"/>
      <c r="D15" s="338" t="s">
        <v>184</v>
      </c>
      <c r="E15" s="177"/>
      <c r="F15" s="383"/>
      <c r="G15" s="383"/>
      <c r="H15" s="422"/>
      <c r="I15" s="349"/>
      <c r="J15" s="349"/>
    </row>
    <row r="16" spans="1:10" s="166" customFormat="1" ht="13.5">
      <c r="A16" s="178"/>
      <c r="B16" s="178"/>
      <c r="C16" s="178"/>
      <c r="D16" s="362" t="s">
        <v>296</v>
      </c>
      <c r="E16" s="179">
        <f>SUM(E17+E23)</f>
        <v>61000</v>
      </c>
      <c r="F16" s="384">
        <f>SUM(F17+F23)</f>
        <v>69000</v>
      </c>
      <c r="G16" s="384">
        <f>SUM(G17+G23)</f>
        <v>66000</v>
      </c>
      <c r="H16" s="426">
        <f>SUM(H17+H23)</f>
        <v>66000</v>
      </c>
      <c r="I16" s="428">
        <f>AVERAGE(G16/F16*100)</f>
        <v>95.65217391304348</v>
      </c>
      <c r="J16" s="428">
        <f>AVERAGE(H16/G16*100)</f>
        <v>100</v>
      </c>
    </row>
    <row r="17" spans="1:10" s="166" customFormat="1" ht="12.75">
      <c r="A17" s="211" t="s">
        <v>297</v>
      </c>
      <c r="B17" s="180"/>
      <c r="C17" s="181">
        <v>32</v>
      </c>
      <c r="D17" s="180" t="s">
        <v>185</v>
      </c>
      <c r="E17" s="182">
        <f>SUM(E18+E20)</f>
        <v>50000</v>
      </c>
      <c r="F17" s="385">
        <f>SUM(F18+F20)</f>
        <v>58000</v>
      </c>
      <c r="G17" s="385">
        <v>55000</v>
      </c>
      <c r="H17" s="385">
        <v>55000</v>
      </c>
      <c r="I17" s="427">
        <f>AVERAGE(G17/F17*100)</f>
        <v>94.82758620689656</v>
      </c>
      <c r="J17" s="427">
        <f>AVERAGE(H17/G17*100)</f>
        <v>100</v>
      </c>
    </row>
    <row r="18" spans="1:10" s="210" customFormat="1" ht="13.5">
      <c r="A18" s="211" t="s">
        <v>297</v>
      </c>
      <c r="B18" s="208"/>
      <c r="C18" s="205">
        <v>323</v>
      </c>
      <c r="D18" s="206" t="s">
        <v>57</v>
      </c>
      <c r="E18" s="209">
        <f>SUM(E19)</f>
        <v>0</v>
      </c>
      <c r="F18" s="386">
        <f>SUM(F19)</f>
        <v>5000</v>
      </c>
      <c r="G18" s="386"/>
      <c r="H18" s="386"/>
      <c r="I18" s="427">
        <f aca="true" t="shared" si="0" ref="I18:J25">AVERAGE(G18/F18*100)</f>
        <v>0</v>
      </c>
      <c r="J18" s="427"/>
    </row>
    <row r="19" spans="1:10" s="191" customFormat="1" ht="13.5" hidden="1">
      <c r="A19" s="211" t="s">
        <v>297</v>
      </c>
      <c r="B19" s="208">
        <v>1</v>
      </c>
      <c r="C19" s="212">
        <v>3233</v>
      </c>
      <c r="D19" s="213" t="s">
        <v>60</v>
      </c>
      <c r="E19" s="214">
        <v>0</v>
      </c>
      <c r="F19" s="387">
        <v>5000</v>
      </c>
      <c r="G19" s="387"/>
      <c r="H19" s="387"/>
      <c r="I19" s="427">
        <f t="shared" si="0"/>
        <v>0</v>
      </c>
      <c r="J19" s="427"/>
    </row>
    <row r="20" spans="1:10" s="183" customFormat="1" ht="13.5">
      <c r="A20" s="211" t="s">
        <v>297</v>
      </c>
      <c r="B20" s="180"/>
      <c r="C20" s="181">
        <v>329</v>
      </c>
      <c r="D20" s="180" t="s">
        <v>66</v>
      </c>
      <c r="E20" s="182">
        <f>SUM(E21:E22)</f>
        <v>50000</v>
      </c>
      <c r="F20" s="385">
        <f>SUM(F21:F22)</f>
        <v>53000</v>
      </c>
      <c r="G20" s="385"/>
      <c r="H20" s="385"/>
      <c r="I20" s="427">
        <f t="shared" si="0"/>
        <v>0</v>
      </c>
      <c r="J20" s="427"/>
    </row>
    <row r="21" spans="1:10" s="183" customFormat="1" ht="13.5" hidden="1">
      <c r="A21" s="211" t="s">
        <v>297</v>
      </c>
      <c r="B21" s="184">
        <v>2</v>
      </c>
      <c r="C21" s="185">
        <v>3291</v>
      </c>
      <c r="D21" s="184" t="s">
        <v>67</v>
      </c>
      <c r="E21" s="186">
        <v>50000</v>
      </c>
      <c r="F21" s="388">
        <v>50000</v>
      </c>
      <c r="G21" s="388"/>
      <c r="H21" s="388"/>
      <c r="I21" s="427">
        <f t="shared" si="0"/>
        <v>0</v>
      </c>
      <c r="J21" s="427"/>
    </row>
    <row r="22" spans="1:10" s="183" customFormat="1" ht="13.5" hidden="1">
      <c r="A22" s="211" t="s">
        <v>297</v>
      </c>
      <c r="B22" s="184">
        <v>3</v>
      </c>
      <c r="C22" s="185">
        <v>3293</v>
      </c>
      <c r="D22" s="184" t="s">
        <v>69</v>
      </c>
      <c r="E22" s="186">
        <v>0</v>
      </c>
      <c r="F22" s="388">
        <v>3000</v>
      </c>
      <c r="G22" s="388"/>
      <c r="H22" s="388"/>
      <c r="I22" s="427">
        <f t="shared" si="0"/>
        <v>0</v>
      </c>
      <c r="J22" s="427"/>
    </row>
    <row r="23" spans="1:10" s="166" customFormat="1" ht="12.75">
      <c r="A23" s="211" t="s">
        <v>297</v>
      </c>
      <c r="B23" s="180"/>
      <c r="C23" s="181">
        <v>38</v>
      </c>
      <c r="D23" s="180" t="s">
        <v>86</v>
      </c>
      <c r="E23" s="182">
        <f>SUM(E24)</f>
        <v>11000</v>
      </c>
      <c r="F23" s="385">
        <f>SUM(F24)</f>
        <v>11000</v>
      </c>
      <c r="G23" s="385">
        <v>11000</v>
      </c>
      <c r="H23" s="385">
        <v>11000</v>
      </c>
      <c r="I23" s="427">
        <f t="shared" si="0"/>
        <v>100</v>
      </c>
      <c r="J23" s="427">
        <f t="shared" si="0"/>
        <v>100</v>
      </c>
    </row>
    <row r="24" spans="1:10" s="183" customFormat="1" ht="13.5">
      <c r="A24" s="211" t="s">
        <v>297</v>
      </c>
      <c r="B24" s="180"/>
      <c r="C24" s="181">
        <v>381</v>
      </c>
      <c r="D24" s="180" t="s">
        <v>38</v>
      </c>
      <c r="E24" s="182">
        <f>SUM(E25)</f>
        <v>11000</v>
      </c>
      <c r="F24" s="385">
        <f>SUM(F25)</f>
        <v>11000</v>
      </c>
      <c r="G24" s="385"/>
      <c r="H24" s="385"/>
      <c r="I24" s="427">
        <f t="shared" si="0"/>
        <v>0</v>
      </c>
      <c r="J24" s="427"/>
    </row>
    <row r="25" spans="1:10" s="183" customFormat="1" ht="13.5" hidden="1">
      <c r="A25" s="211" t="s">
        <v>297</v>
      </c>
      <c r="B25" s="184">
        <v>4</v>
      </c>
      <c r="C25" s="185">
        <v>381142</v>
      </c>
      <c r="D25" s="184" t="s">
        <v>84</v>
      </c>
      <c r="E25" s="186">
        <v>11000</v>
      </c>
      <c r="F25" s="388">
        <v>11000</v>
      </c>
      <c r="G25" s="388"/>
      <c r="H25" s="388"/>
      <c r="I25" s="427">
        <f t="shared" si="0"/>
        <v>0</v>
      </c>
      <c r="J25" s="427"/>
    </row>
    <row r="26" spans="1:10" s="183" customFormat="1" ht="14.25" thickBot="1">
      <c r="A26" s="188"/>
      <c r="B26" s="188"/>
      <c r="C26" s="189"/>
      <c r="D26" s="188"/>
      <c r="E26" s="190"/>
      <c r="F26" s="389"/>
      <c r="G26" s="390"/>
      <c r="H26" s="390"/>
      <c r="I26" s="347"/>
      <c r="J26" s="347"/>
    </row>
    <row r="27" spans="1:10" s="170" customFormat="1" ht="15.75" customHeight="1" thickBot="1">
      <c r="A27" s="762" t="s">
        <v>273</v>
      </c>
      <c r="B27" s="763"/>
      <c r="C27" s="763"/>
      <c r="D27" s="764"/>
      <c r="E27" s="169">
        <f>SUM(E31)</f>
        <v>0</v>
      </c>
      <c r="F27" s="380">
        <f>SUM(F31)</f>
        <v>25000</v>
      </c>
      <c r="G27" s="380">
        <f>SUM(G31)</f>
        <v>22000</v>
      </c>
      <c r="H27" s="380">
        <f>SUM(H31)</f>
        <v>21000</v>
      </c>
      <c r="I27" s="343">
        <f>AVERAGE(G27/F27*100)</f>
        <v>88</v>
      </c>
      <c r="J27" s="343">
        <f>AVERAGE(H27/G27*100)</f>
        <v>95.45454545454545</v>
      </c>
    </row>
    <row r="28" spans="1:10" s="302" customFormat="1" ht="16.5" customHeight="1">
      <c r="A28" s="171"/>
      <c r="B28" s="171"/>
      <c r="C28" s="171"/>
      <c r="D28" s="171"/>
      <c r="E28" s="172"/>
      <c r="F28" s="381"/>
      <c r="G28" s="381"/>
      <c r="H28" s="381"/>
      <c r="I28" s="342"/>
      <c r="J28" s="342"/>
    </row>
    <row r="29" spans="1:10" s="176" customFormat="1" ht="15">
      <c r="A29" s="173"/>
      <c r="B29" s="173"/>
      <c r="C29" s="173"/>
      <c r="D29" s="174" t="s">
        <v>183</v>
      </c>
      <c r="E29" s="175"/>
      <c r="F29" s="382"/>
      <c r="G29" s="382"/>
      <c r="H29" s="382"/>
      <c r="I29" s="344"/>
      <c r="J29" s="344"/>
    </row>
    <row r="30" spans="1:10" s="166" customFormat="1" ht="13.5">
      <c r="A30" s="173"/>
      <c r="B30" s="173"/>
      <c r="C30" s="173"/>
      <c r="D30" s="338" t="s">
        <v>184</v>
      </c>
      <c r="E30" s="177"/>
      <c r="F30" s="383"/>
      <c r="G30" s="383"/>
      <c r="H30" s="383"/>
      <c r="I30" s="345"/>
      <c r="J30" s="345"/>
    </row>
    <row r="31" spans="1:10" s="166" customFormat="1" ht="13.5">
      <c r="A31" s="178"/>
      <c r="B31" s="178"/>
      <c r="C31" s="178"/>
      <c r="D31" s="362" t="s">
        <v>299</v>
      </c>
      <c r="E31" s="179">
        <f>SUM(E32+E38)</f>
        <v>0</v>
      </c>
      <c r="F31" s="384">
        <f>SUM(F32+F38)</f>
        <v>25000</v>
      </c>
      <c r="G31" s="384">
        <f>SUM(G32+G38)</f>
        <v>22000</v>
      </c>
      <c r="H31" s="384">
        <f>SUM(H32+H38)</f>
        <v>21000</v>
      </c>
      <c r="I31" s="428">
        <f>AVERAGE(G31/F31*100)</f>
        <v>88</v>
      </c>
      <c r="J31" s="428">
        <f>AVERAGE(H31/G31*100)</f>
        <v>95.45454545454545</v>
      </c>
    </row>
    <row r="32" spans="1:10" s="166" customFormat="1" ht="12.75">
      <c r="A32" s="211" t="s">
        <v>298</v>
      </c>
      <c r="B32" s="180"/>
      <c r="C32" s="181">
        <v>32</v>
      </c>
      <c r="D32" s="180" t="s">
        <v>185</v>
      </c>
      <c r="E32" s="182">
        <f>SUM(E33+E35)</f>
        <v>0</v>
      </c>
      <c r="F32" s="385">
        <f>SUM(F33+F35)</f>
        <v>22000</v>
      </c>
      <c r="G32" s="385">
        <v>20000</v>
      </c>
      <c r="H32" s="385">
        <v>20000</v>
      </c>
      <c r="I32" s="427">
        <f aca="true" t="shared" si="1" ref="I32:J40">AVERAGE(G32/F32*100)</f>
        <v>90.9090909090909</v>
      </c>
      <c r="J32" s="427">
        <f t="shared" si="1"/>
        <v>100</v>
      </c>
    </row>
    <row r="33" spans="1:10" s="210" customFormat="1" ht="13.5">
      <c r="A33" s="211" t="s">
        <v>298</v>
      </c>
      <c r="B33" s="208"/>
      <c r="C33" s="205">
        <v>323</v>
      </c>
      <c r="D33" s="206" t="s">
        <v>57</v>
      </c>
      <c r="E33" s="209">
        <f>SUM(E34)</f>
        <v>0</v>
      </c>
      <c r="F33" s="386">
        <f>SUM(F34)</f>
        <v>10000</v>
      </c>
      <c r="G33" s="386"/>
      <c r="H33" s="386"/>
      <c r="I33" s="427">
        <f t="shared" si="1"/>
        <v>0</v>
      </c>
      <c r="J33" s="427"/>
    </row>
    <row r="34" spans="1:10" s="191" customFormat="1" ht="13.5" hidden="1">
      <c r="A34" s="211" t="s">
        <v>298</v>
      </c>
      <c r="B34" s="208">
        <v>5</v>
      </c>
      <c r="C34" s="212">
        <v>3233</v>
      </c>
      <c r="D34" s="213" t="s">
        <v>60</v>
      </c>
      <c r="E34" s="214">
        <v>0</v>
      </c>
      <c r="F34" s="387">
        <v>10000</v>
      </c>
      <c r="G34" s="387"/>
      <c r="H34" s="387"/>
      <c r="I34" s="427">
        <f t="shared" si="1"/>
        <v>0</v>
      </c>
      <c r="J34" s="427"/>
    </row>
    <row r="35" spans="1:10" s="183" customFormat="1" ht="13.5">
      <c r="A35" s="211" t="s">
        <v>298</v>
      </c>
      <c r="B35" s="180"/>
      <c r="C35" s="181">
        <v>329</v>
      </c>
      <c r="D35" s="180" t="s">
        <v>66</v>
      </c>
      <c r="E35" s="182">
        <f>SUM(E36:E37)</f>
        <v>0</v>
      </c>
      <c r="F35" s="385">
        <f>SUM(F36:F37)</f>
        <v>12000</v>
      </c>
      <c r="G35" s="385"/>
      <c r="H35" s="385"/>
      <c r="I35" s="427">
        <f t="shared" si="1"/>
        <v>0</v>
      </c>
      <c r="J35" s="427"/>
    </row>
    <row r="36" spans="1:10" s="183" customFormat="1" ht="13.5" hidden="1">
      <c r="A36" s="211" t="s">
        <v>298</v>
      </c>
      <c r="B36" s="184">
        <v>6</v>
      </c>
      <c r="C36" s="185">
        <v>3293</v>
      </c>
      <c r="D36" s="184" t="s">
        <v>69</v>
      </c>
      <c r="E36" s="186">
        <v>0</v>
      </c>
      <c r="F36" s="388">
        <v>2000</v>
      </c>
      <c r="G36" s="388"/>
      <c r="H36" s="388"/>
      <c r="I36" s="427">
        <f t="shared" si="1"/>
        <v>0</v>
      </c>
      <c r="J36" s="427"/>
    </row>
    <row r="37" spans="1:10" s="183" customFormat="1" ht="13.5" hidden="1">
      <c r="A37" s="211" t="s">
        <v>298</v>
      </c>
      <c r="B37" s="184">
        <v>7</v>
      </c>
      <c r="C37" s="185">
        <v>3299</v>
      </c>
      <c r="D37" s="184" t="s">
        <v>66</v>
      </c>
      <c r="E37" s="186">
        <v>0</v>
      </c>
      <c r="F37" s="388">
        <v>10000</v>
      </c>
      <c r="G37" s="388"/>
      <c r="H37" s="388"/>
      <c r="I37" s="427">
        <f t="shared" si="1"/>
        <v>0</v>
      </c>
      <c r="J37" s="427"/>
    </row>
    <row r="38" spans="1:10" s="166" customFormat="1" ht="12.75">
      <c r="A38" s="211" t="s">
        <v>298</v>
      </c>
      <c r="B38" s="180"/>
      <c r="C38" s="181">
        <v>38</v>
      </c>
      <c r="D38" s="180" t="s">
        <v>86</v>
      </c>
      <c r="E38" s="182">
        <f>SUM(E39)</f>
        <v>0</v>
      </c>
      <c r="F38" s="385">
        <f>SUM(F39)</f>
        <v>3000</v>
      </c>
      <c r="G38" s="385">
        <v>2000</v>
      </c>
      <c r="H38" s="385">
        <v>1000</v>
      </c>
      <c r="I38" s="427">
        <f t="shared" si="1"/>
        <v>66.66666666666666</v>
      </c>
      <c r="J38" s="427">
        <f t="shared" si="1"/>
        <v>50</v>
      </c>
    </row>
    <row r="39" spans="1:10" s="183" customFormat="1" ht="13.5">
      <c r="A39" s="211" t="s">
        <v>298</v>
      </c>
      <c r="B39" s="180"/>
      <c r="C39" s="181">
        <v>381</v>
      </c>
      <c r="D39" s="180" t="s">
        <v>38</v>
      </c>
      <c r="E39" s="182">
        <f>SUM(E40)</f>
        <v>0</v>
      </c>
      <c r="F39" s="385">
        <f>SUM(F40)</f>
        <v>3000</v>
      </c>
      <c r="G39" s="385"/>
      <c r="H39" s="385"/>
      <c r="I39" s="427">
        <f t="shared" si="1"/>
        <v>0</v>
      </c>
      <c r="J39" s="427"/>
    </row>
    <row r="40" spans="1:10" s="183" customFormat="1" ht="13.5" hidden="1">
      <c r="A40" s="211" t="s">
        <v>298</v>
      </c>
      <c r="B40" s="184">
        <v>8</v>
      </c>
      <c r="C40" s="185">
        <v>3811</v>
      </c>
      <c r="D40" s="184" t="s">
        <v>38</v>
      </c>
      <c r="E40" s="186">
        <v>0</v>
      </c>
      <c r="F40" s="388">
        <v>3000</v>
      </c>
      <c r="G40" s="388"/>
      <c r="H40" s="388"/>
      <c r="I40" s="427">
        <f t="shared" si="1"/>
        <v>0</v>
      </c>
      <c r="J40" s="427"/>
    </row>
    <row r="41" spans="1:10" s="183" customFormat="1" ht="14.25" thickBot="1">
      <c r="A41" s="188"/>
      <c r="B41" s="188"/>
      <c r="C41" s="189"/>
      <c r="D41" s="188"/>
      <c r="E41" s="190"/>
      <c r="F41" s="390"/>
      <c r="G41" s="390"/>
      <c r="H41" s="390"/>
      <c r="I41" s="347"/>
      <c r="J41" s="347"/>
    </row>
    <row r="42" spans="1:10" s="191" customFormat="1" ht="17.25" thickBot="1">
      <c r="A42" s="798" t="s">
        <v>275</v>
      </c>
      <c r="B42" s="799"/>
      <c r="C42" s="799"/>
      <c r="D42" s="800"/>
      <c r="E42" s="165">
        <f>SUM(E44)</f>
        <v>2116000</v>
      </c>
      <c r="F42" s="391">
        <f>SUM(F44)</f>
        <v>1273000</v>
      </c>
      <c r="G42" s="391">
        <f>SUM(G44)</f>
        <v>1260000</v>
      </c>
      <c r="H42" s="391">
        <f>SUM(H44)</f>
        <v>1230000</v>
      </c>
      <c r="I42" s="341">
        <f>AVERAGE(G42/F42*100)</f>
        <v>98.97879025923017</v>
      </c>
      <c r="J42" s="341">
        <f>AVERAGE(H42/G42*100)</f>
        <v>97.61904761904762</v>
      </c>
    </row>
    <row r="43" spans="1:10" s="191" customFormat="1" ht="15.75" thickBot="1">
      <c r="A43" s="192"/>
      <c r="B43" s="176"/>
      <c r="C43" s="176"/>
      <c r="D43" s="176"/>
      <c r="E43" s="172"/>
      <c r="F43" s="381"/>
      <c r="G43" s="381"/>
      <c r="H43" s="381"/>
      <c r="I43" s="342"/>
      <c r="J43" s="342"/>
    </row>
    <row r="44" spans="1:10" s="191" customFormat="1" ht="15.75" thickBot="1">
      <c r="A44" s="801" t="s">
        <v>276</v>
      </c>
      <c r="B44" s="802"/>
      <c r="C44" s="802"/>
      <c r="D44" s="803"/>
      <c r="E44" s="169">
        <f>SUM(E48+E66+E101+E111+E118+E125)</f>
        <v>2116000</v>
      </c>
      <c r="F44" s="380">
        <f>SUM(F48+F66+F101+F111+F118+F125)</f>
        <v>1273000</v>
      </c>
      <c r="G44" s="380">
        <f>SUM(G48+G66+G101+G111+G118+G125)</f>
        <v>1260000</v>
      </c>
      <c r="H44" s="380">
        <f>SUM(H48+H66+H101+H111+H118+H125)</f>
        <v>1230000</v>
      </c>
      <c r="I44" s="343">
        <f>AVERAGE(G44/F44*100)</f>
        <v>98.97879025923017</v>
      </c>
      <c r="J44" s="343">
        <f>AVERAGE(H44/G44*100)</f>
        <v>97.61904761904762</v>
      </c>
    </row>
    <row r="45" spans="1:10" s="191" customFormat="1" ht="15">
      <c r="A45" s="193"/>
      <c r="B45" s="194"/>
      <c r="C45" s="194"/>
      <c r="D45" s="193"/>
      <c r="E45" s="172"/>
      <c r="F45" s="381"/>
      <c r="G45" s="381"/>
      <c r="H45" s="381"/>
      <c r="I45" s="342"/>
      <c r="J45" s="342"/>
    </row>
    <row r="46" spans="1:10" s="191" customFormat="1" ht="13.5">
      <c r="A46" s="195"/>
      <c r="B46" s="195"/>
      <c r="C46" s="195"/>
      <c r="D46" s="196" t="s">
        <v>186</v>
      </c>
      <c r="E46" s="197"/>
      <c r="F46" s="392"/>
      <c r="G46" s="421"/>
      <c r="H46" s="424"/>
      <c r="I46" s="348"/>
      <c r="J46" s="348"/>
    </row>
    <row r="47" spans="1:10" s="191" customFormat="1" ht="13.5">
      <c r="A47" s="195"/>
      <c r="B47" s="195"/>
      <c r="C47" s="195"/>
      <c r="D47" s="337" t="s">
        <v>187</v>
      </c>
      <c r="E47" s="199"/>
      <c r="F47" s="393"/>
      <c r="G47" s="422"/>
      <c r="H47" s="425"/>
      <c r="I47" s="349"/>
      <c r="J47" s="349"/>
    </row>
    <row r="48" spans="1:10" s="191" customFormat="1" ht="13.5">
      <c r="A48" s="201"/>
      <c r="B48" s="201"/>
      <c r="C48" s="201"/>
      <c r="D48" s="361" t="s">
        <v>277</v>
      </c>
      <c r="E48" s="202">
        <f>SUM(E49+E57)</f>
        <v>694000</v>
      </c>
      <c r="F48" s="394">
        <f>SUM(F49+F57)</f>
        <v>614000</v>
      </c>
      <c r="G48" s="394">
        <f>SUM(G49+G57)</f>
        <v>620000</v>
      </c>
      <c r="H48" s="394">
        <f>SUM(H49+H57)</f>
        <v>625000</v>
      </c>
      <c r="I48" s="428">
        <f>AVERAGE(G48/F48*100)</f>
        <v>100.9771986970684</v>
      </c>
      <c r="J48" s="428">
        <f>AVERAGE(H48/G48*100)</f>
        <v>100.80645161290323</v>
      </c>
    </row>
    <row r="49" spans="1:10" s="191" customFormat="1" ht="13.5">
      <c r="A49" s="211" t="s">
        <v>297</v>
      </c>
      <c r="B49" s="204"/>
      <c r="C49" s="205">
        <v>31</v>
      </c>
      <c r="D49" s="206" t="s">
        <v>42</v>
      </c>
      <c r="E49" s="207">
        <f>SUM(E50+E52+E54)</f>
        <v>613000</v>
      </c>
      <c r="F49" s="386">
        <f>SUM(F50+F52+F54)</f>
        <v>533000</v>
      </c>
      <c r="G49" s="386">
        <v>540000</v>
      </c>
      <c r="H49" s="386">
        <v>550000</v>
      </c>
      <c r="I49" s="427">
        <f aca="true" t="shared" si="2" ref="I49:J62">AVERAGE(G49/F49*100)</f>
        <v>101.31332082551594</v>
      </c>
      <c r="J49" s="427">
        <f t="shared" si="2"/>
        <v>101.85185185185186</v>
      </c>
    </row>
    <row r="50" spans="1:10" s="210" customFormat="1" ht="13.5">
      <c r="A50" s="211" t="s">
        <v>297</v>
      </c>
      <c r="B50" s="208"/>
      <c r="C50" s="205">
        <v>311</v>
      </c>
      <c r="D50" s="206" t="s">
        <v>188</v>
      </c>
      <c r="E50" s="209">
        <f>SUM(E51)</f>
        <v>500000</v>
      </c>
      <c r="F50" s="386">
        <f>SUM(F51)</f>
        <v>420000</v>
      </c>
      <c r="G50" s="386"/>
      <c r="H50" s="386"/>
      <c r="I50" s="427">
        <f t="shared" si="2"/>
        <v>0</v>
      </c>
      <c r="J50" s="427"/>
    </row>
    <row r="51" spans="1:10" s="191" customFormat="1" ht="13.5" hidden="1">
      <c r="A51" s="211" t="s">
        <v>297</v>
      </c>
      <c r="B51" s="208">
        <v>9</v>
      </c>
      <c r="C51" s="212">
        <v>3111</v>
      </c>
      <c r="D51" s="213" t="s">
        <v>189</v>
      </c>
      <c r="E51" s="214">
        <v>500000</v>
      </c>
      <c r="F51" s="387">
        <v>420000</v>
      </c>
      <c r="G51" s="387"/>
      <c r="H51" s="387"/>
      <c r="I51" s="427">
        <f t="shared" si="2"/>
        <v>0</v>
      </c>
      <c r="J51" s="427"/>
    </row>
    <row r="52" spans="1:10" s="210" customFormat="1" ht="13.5">
      <c r="A52" s="211" t="s">
        <v>297</v>
      </c>
      <c r="B52" s="204"/>
      <c r="C52" s="205">
        <v>312</v>
      </c>
      <c r="D52" s="206" t="s">
        <v>44</v>
      </c>
      <c r="E52" s="209">
        <f>SUM(E53)</f>
        <v>25000</v>
      </c>
      <c r="F52" s="386">
        <f>SUM(F53)</f>
        <v>25000</v>
      </c>
      <c r="G52" s="386"/>
      <c r="H52" s="386"/>
      <c r="I52" s="427">
        <f t="shared" si="2"/>
        <v>0</v>
      </c>
      <c r="J52" s="427"/>
    </row>
    <row r="53" spans="1:10" s="191" customFormat="1" ht="13.5" hidden="1">
      <c r="A53" s="211" t="s">
        <v>297</v>
      </c>
      <c r="B53" s="208">
        <v>10</v>
      </c>
      <c r="C53" s="212">
        <v>3121</v>
      </c>
      <c r="D53" s="213" t="s">
        <v>44</v>
      </c>
      <c r="E53" s="214">
        <v>25000</v>
      </c>
      <c r="F53" s="387">
        <v>25000</v>
      </c>
      <c r="G53" s="387"/>
      <c r="H53" s="387"/>
      <c r="I53" s="427">
        <f t="shared" si="2"/>
        <v>0</v>
      </c>
      <c r="J53" s="427"/>
    </row>
    <row r="54" spans="1:10" s="191" customFormat="1" ht="13.5">
      <c r="A54" s="211" t="s">
        <v>297</v>
      </c>
      <c r="B54" s="204"/>
      <c r="C54" s="205">
        <v>313</v>
      </c>
      <c r="D54" s="206" t="s">
        <v>45</v>
      </c>
      <c r="E54" s="209">
        <f>SUM(E55:E56)</f>
        <v>88000</v>
      </c>
      <c r="F54" s="386">
        <f>SUM(F55:F56)</f>
        <v>88000</v>
      </c>
      <c r="G54" s="386"/>
      <c r="H54" s="386"/>
      <c r="I54" s="427">
        <f t="shared" si="2"/>
        <v>0</v>
      </c>
      <c r="J54" s="427"/>
    </row>
    <row r="55" spans="1:10" s="191" customFormat="1" ht="13.5" hidden="1">
      <c r="A55" s="211" t="s">
        <v>297</v>
      </c>
      <c r="B55" s="208">
        <v>11</v>
      </c>
      <c r="C55" s="212">
        <v>3132</v>
      </c>
      <c r="D55" s="213" t="s">
        <v>190</v>
      </c>
      <c r="E55" s="214">
        <v>75000</v>
      </c>
      <c r="F55" s="387">
        <v>75000</v>
      </c>
      <c r="G55" s="387"/>
      <c r="H55" s="387"/>
      <c r="I55" s="427">
        <f t="shared" si="2"/>
        <v>0</v>
      </c>
      <c r="J55" s="427"/>
    </row>
    <row r="56" spans="1:10" s="191" customFormat="1" ht="13.5" hidden="1">
      <c r="A56" s="211" t="s">
        <v>297</v>
      </c>
      <c r="B56" s="208">
        <v>12</v>
      </c>
      <c r="C56" s="212">
        <v>3133</v>
      </c>
      <c r="D56" s="213" t="s">
        <v>191</v>
      </c>
      <c r="E56" s="214">
        <v>13000</v>
      </c>
      <c r="F56" s="387">
        <v>13000</v>
      </c>
      <c r="G56" s="387"/>
      <c r="H56" s="387"/>
      <c r="I56" s="427">
        <f t="shared" si="2"/>
        <v>0</v>
      </c>
      <c r="J56" s="427"/>
    </row>
    <row r="57" spans="1:10" s="191" customFormat="1" ht="13.5">
      <c r="A57" s="211" t="s">
        <v>297</v>
      </c>
      <c r="B57" s="204"/>
      <c r="C57" s="205">
        <v>32</v>
      </c>
      <c r="D57" s="206" t="s">
        <v>48</v>
      </c>
      <c r="E57" s="209">
        <f>SUM(E58)</f>
        <v>81000</v>
      </c>
      <c r="F57" s="386">
        <f>SUM(F58)</f>
        <v>81000</v>
      </c>
      <c r="G57" s="386">
        <v>80000</v>
      </c>
      <c r="H57" s="386">
        <v>75000</v>
      </c>
      <c r="I57" s="427">
        <f t="shared" si="2"/>
        <v>98.76543209876543</v>
      </c>
      <c r="J57" s="427">
        <f t="shared" si="2"/>
        <v>93.75</v>
      </c>
    </row>
    <row r="58" spans="1:10" s="191" customFormat="1" ht="13.5">
      <c r="A58" s="211" t="s">
        <v>297</v>
      </c>
      <c r="B58" s="204"/>
      <c r="C58" s="205">
        <v>321</v>
      </c>
      <c r="D58" s="206" t="s">
        <v>49</v>
      </c>
      <c r="E58" s="209">
        <f>SUM(E59:E62)</f>
        <v>81000</v>
      </c>
      <c r="F58" s="386">
        <f>SUM(F59:F62)</f>
        <v>81000</v>
      </c>
      <c r="G58" s="386"/>
      <c r="H58" s="386"/>
      <c r="I58" s="427">
        <f t="shared" si="2"/>
        <v>0</v>
      </c>
      <c r="J58" s="427"/>
    </row>
    <row r="59" spans="1:10" s="215" customFormat="1" ht="13.5" hidden="1">
      <c r="A59" s="211" t="s">
        <v>297</v>
      </c>
      <c r="B59" s="208">
        <v>13</v>
      </c>
      <c r="C59" s="212">
        <v>3211</v>
      </c>
      <c r="D59" s="213" t="s">
        <v>50</v>
      </c>
      <c r="E59" s="214">
        <v>30000</v>
      </c>
      <c r="F59" s="387">
        <v>30000</v>
      </c>
      <c r="G59" s="387"/>
      <c r="H59" s="387"/>
      <c r="I59" s="427">
        <f t="shared" si="2"/>
        <v>0</v>
      </c>
      <c r="J59" s="427"/>
    </row>
    <row r="60" spans="1:10" s="210" customFormat="1" ht="13.5" hidden="1">
      <c r="A60" s="211" t="s">
        <v>297</v>
      </c>
      <c r="B60" s="208">
        <v>14</v>
      </c>
      <c r="C60" s="212">
        <v>3212</v>
      </c>
      <c r="D60" s="213" t="s">
        <v>51</v>
      </c>
      <c r="E60" s="214">
        <v>26000</v>
      </c>
      <c r="F60" s="387">
        <v>26000</v>
      </c>
      <c r="G60" s="387"/>
      <c r="H60" s="387"/>
      <c r="I60" s="427">
        <f t="shared" si="2"/>
        <v>0</v>
      </c>
      <c r="J60" s="427"/>
    </row>
    <row r="61" spans="1:10" s="191" customFormat="1" ht="13.5" hidden="1">
      <c r="A61" s="211" t="s">
        <v>297</v>
      </c>
      <c r="B61" s="208">
        <v>15</v>
      </c>
      <c r="C61" s="212">
        <v>3213</v>
      </c>
      <c r="D61" s="213" t="s">
        <v>52</v>
      </c>
      <c r="E61" s="214">
        <v>10000</v>
      </c>
      <c r="F61" s="387">
        <v>10000</v>
      </c>
      <c r="G61" s="387"/>
      <c r="H61" s="387"/>
      <c r="I61" s="427">
        <f t="shared" si="2"/>
        <v>0</v>
      </c>
      <c r="J61" s="427"/>
    </row>
    <row r="62" spans="1:10" s="191" customFormat="1" ht="13.5" hidden="1">
      <c r="A62" s="211" t="s">
        <v>297</v>
      </c>
      <c r="B62" s="208">
        <v>16</v>
      </c>
      <c r="C62" s="212">
        <v>3214</v>
      </c>
      <c r="D62" s="213" t="s">
        <v>192</v>
      </c>
      <c r="E62" s="214">
        <v>15000</v>
      </c>
      <c r="F62" s="387">
        <v>15000</v>
      </c>
      <c r="G62" s="387"/>
      <c r="H62" s="387"/>
      <c r="I62" s="427">
        <f t="shared" si="2"/>
        <v>0</v>
      </c>
      <c r="J62" s="427"/>
    </row>
    <row r="63" spans="1:10" s="191" customFormat="1" ht="13.5">
      <c r="A63" s="216"/>
      <c r="B63" s="158"/>
      <c r="C63" s="217"/>
      <c r="D63" s="218"/>
      <c r="E63" s="219"/>
      <c r="F63" s="395"/>
      <c r="G63" s="395"/>
      <c r="H63" s="395"/>
      <c r="I63" s="342"/>
      <c r="J63" s="342"/>
    </row>
    <row r="64" spans="1:10" s="191" customFormat="1" ht="13.5">
      <c r="A64" s="220"/>
      <c r="B64" s="220"/>
      <c r="C64" s="220"/>
      <c r="D64" s="221" t="s">
        <v>183</v>
      </c>
      <c r="E64" s="198"/>
      <c r="F64" s="392"/>
      <c r="G64" s="392"/>
      <c r="H64" s="421"/>
      <c r="I64" s="348"/>
      <c r="J64" s="348"/>
    </row>
    <row r="65" spans="1:10" s="166" customFormat="1" ht="13.5">
      <c r="A65" s="220"/>
      <c r="B65" s="220"/>
      <c r="C65" s="220"/>
      <c r="D65" s="336" t="s">
        <v>193</v>
      </c>
      <c r="E65" s="200"/>
      <c r="F65" s="393"/>
      <c r="G65" s="393"/>
      <c r="H65" s="422"/>
      <c r="I65" s="349"/>
      <c r="J65" s="349"/>
    </row>
    <row r="66" spans="1:10" s="166" customFormat="1" ht="13.5">
      <c r="A66" s="222"/>
      <c r="B66" s="222"/>
      <c r="C66" s="222"/>
      <c r="D66" s="361" t="s">
        <v>295</v>
      </c>
      <c r="E66" s="203">
        <f>SUM(E67+E91)</f>
        <v>1335000</v>
      </c>
      <c r="F66" s="396">
        <f>SUM(F67+F91)</f>
        <v>554000</v>
      </c>
      <c r="G66" s="396">
        <f>SUM(G67+G91)</f>
        <v>545000</v>
      </c>
      <c r="H66" s="396">
        <f>SUM(H67+H91)</f>
        <v>515000</v>
      </c>
      <c r="I66" s="428">
        <f>AVERAGE(G66/F66*100)</f>
        <v>98.37545126353791</v>
      </c>
      <c r="J66" s="428">
        <f>AVERAGE(H66/G66*100)</f>
        <v>94.4954128440367</v>
      </c>
    </row>
    <row r="67" spans="1:10" s="166" customFormat="1" ht="12.75">
      <c r="A67" s="211" t="s">
        <v>311</v>
      </c>
      <c r="B67" s="204"/>
      <c r="C67" s="205">
        <v>32</v>
      </c>
      <c r="D67" s="206" t="s">
        <v>48</v>
      </c>
      <c r="E67" s="209">
        <f>SUM(E68+E73+E82+E84)</f>
        <v>1314000</v>
      </c>
      <c r="F67" s="386">
        <f>SUM(F68+F73+F82+F84)</f>
        <v>541000</v>
      </c>
      <c r="G67" s="386">
        <v>530000</v>
      </c>
      <c r="H67" s="386">
        <v>500000</v>
      </c>
      <c r="I67" s="427">
        <f>AVERAGE(G67/F67*100)</f>
        <v>97.96672828096118</v>
      </c>
      <c r="J67" s="427">
        <f>AVERAGE(H67/G67*100)</f>
        <v>94.33962264150944</v>
      </c>
    </row>
    <row r="68" spans="1:10" s="210" customFormat="1" ht="13.5">
      <c r="A68" s="211" t="s">
        <v>311</v>
      </c>
      <c r="B68" s="204"/>
      <c r="C68" s="205">
        <v>322</v>
      </c>
      <c r="D68" s="206" t="s">
        <v>53</v>
      </c>
      <c r="E68" s="209">
        <f>SUM(E69:E72)</f>
        <v>293000</v>
      </c>
      <c r="F68" s="386">
        <f>SUM(F69:F72)</f>
        <v>225000</v>
      </c>
      <c r="G68" s="386"/>
      <c r="H68" s="386"/>
      <c r="I68" s="427">
        <f aca="true" t="shared" si="3" ref="I68:I91">AVERAGE(G68/F68*100)</f>
        <v>0</v>
      </c>
      <c r="J68" s="427"/>
    </row>
    <row r="69" spans="1:10" s="210" customFormat="1" ht="13.5" hidden="1">
      <c r="A69" s="211" t="s">
        <v>311</v>
      </c>
      <c r="B69" s="208">
        <v>17</v>
      </c>
      <c r="C69" s="212">
        <v>3221</v>
      </c>
      <c r="D69" s="213" t="s">
        <v>54</v>
      </c>
      <c r="E69" s="214">
        <v>15000</v>
      </c>
      <c r="F69" s="387">
        <v>15000</v>
      </c>
      <c r="G69" s="387"/>
      <c r="H69" s="387"/>
      <c r="I69" s="427">
        <f t="shared" si="3"/>
        <v>0</v>
      </c>
      <c r="J69" s="427"/>
    </row>
    <row r="70" spans="1:10" s="191" customFormat="1" ht="13.5" hidden="1">
      <c r="A70" s="211" t="s">
        <v>311</v>
      </c>
      <c r="B70" s="208">
        <v>18</v>
      </c>
      <c r="C70" s="212">
        <v>3223</v>
      </c>
      <c r="D70" s="213" t="s">
        <v>55</v>
      </c>
      <c r="E70" s="214">
        <v>250000</v>
      </c>
      <c r="F70" s="387">
        <v>200000</v>
      </c>
      <c r="G70" s="387"/>
      <c r="H70" s="387"/>
      <c r="I70" s="427">
        <f t="shared" si="3"/>
        <v>0</v>
      </c>
      <c r="J70" s="427"/>
    </row>
    <row r="71" spans="1:10" s="191" customFormat="1" ht="13.5" hidden="1">
      <c r="A71" s="211" t="s">
        <v>311</v>
      </c>
      <c r="B71" s="208">
        <v>19</v>
      </c>
      <c r="C71" s="212">
        <v>3224</v>
      </c>
      <c r="D71" s="213" t="s">
        <v>194</v>
      </c>
      <c r="E71" s="214">
        <v>20000</v>
      </c>
      <c r="F71" s="387">
        <v>5000</v>
      </c>
      <c r="G71" s="387"/>
      <c r="H71" s="387"/>
      <c r="I71" s="427">
        <f t="shared" si="3"/>
        <v>0</v>
      </c>
      <c r="J71" s="427"/>
    </row>
    <row r="72" spans="1:10" s="191" customFormat="1" ht="13.5" hidden="1">
      <c r="A72" s="211" t="s">
        <v>311</v>
      </c>
      <c r="B72" s="208">
        <v>20</v>
      </c>
      <c r="C72" s="212">
        <v>3225</v>
      </c>
      <c r="D72" s="213" t="s">
        <v>195</v>
      </c>
      <c r="E72" s="214">
        <v>8000</v>
      </c>
      <c r="F72" s="387">
        <v>5000</v>
      </c>
      <c r="G72" s="387"/>
      <c r="H72" s="387"/>
      <c r="I72" s="427">
        <f t="shared" si="3"/>
        <v>0</v>
      </c>
      <c r="J72" s="427"/>
    </row>
    <row r="73" spans="1:10" s="191" customFormat="1" ht="13.5">
      <c r="A73" s="211" t="s">
        <v>311</v>
      </c>
      <c r="B73" s="180"/>
      <c r="C73" s="223">
        <v>323</v>
      </c>
      <c r="D73" s="224" t="s">
        <v>57</v>
      </c>
      <c r="E73" s="209">
        <f>SUM(E74:E81)</f>
        <v>896000</v>
      </c>
      <c r="F73" s="386">
        <f>SUM(F74:F81)</f>
        <v>225000</v>
      </c>
      <c r="G73" s="386"/>
      <c r="H73" s="386"/>
      <c r="I73" s="427">
        <f t="shared" si="3"/>
        <v>0</v>
      </c>
      <c r="J73" s="427"/>
    </row>
    <row r="74" spans="1:10" s="166" customFormat="1" ht="12.75" hidden="1">
      <c r="A74" s="211" t="s">
        <v>311</v>
      </c>
      <c r="B74" s="184">
        <v>21</v>
      </c>
      <c r="C74" s="225">
        <v>3231</v>
      </c>
      <c r="D74" s="226" t="s">
        <v>58</v>
      </c>
      <c r="E74" s="186">
        <v>35000</v>
      </c>
      <c r="F74" s="388">
        <v>30000</v>
      </c>
      <c r="G74" s="388"/>
      <c r="H74" s="388"/>
      <c r="I74" s="427">
        <f t="shared" si="3"/>
        <v>0</v>
      </c>
      <c r="J74" s="427"/>
    </row>
    <row r="75" spans="1:10" s="166" customFormat="1" ht="12.75" hidden="1">
      <c r="A75" s="211" t="s">
        <v>311</v>
      </c>
      <c r="B75" s="184">
        <v>22</v>
      </c>
      <c r="C75" s="225">
        <v>3232</v>
      </c>
      <c r="D75" s="226" t="s">
        <v>196</v>
      </c>
      <c r="E75" s="186">
        <v>500000</v>
      </c>
      <c r="F75" s="388">
        <v>5000</v>
      </c>
      <c r="G75" s="388"/>
      <c r="H75" s="388"/>
      <c r="I75" s="427">
        <f t="shared" si="3"/>
        <v>0</v>
      </c>
      <c r="J75" s="427"/>
    </row>
    <row r="76" spans="1:10" s="210" customFormat="1" ht="13.5" hidden="1">
      <c r="A76" s="211" t="s">
        <v>311</v>
      </c>
      <c r="B76" s="184">
        <v>23</v>
      </c>
      <c r="C76" s="225">
        <v>3233</v>
      </c>
      <c r="D76" s="184" t="s">
        <v>60</v>
      </c>
      <c r="E76" s="186">
        <v>30000</v>
      </c>
      <c r="F76" s="388">
        <v>10000</v>
      </c>
      <c r="G76" s="388"/>
      <c r="H76" s="388"/>
      <c r="I76" s="427">
        <f t="shared" si="3"/>
        <v>0</v>
      </c>
      <c r="J76" s="427"/>
    </row>
    <row r="77" spans="1:10" s="210" customFormat="1" ht="13.5" hidden="1">
      <c r="A77" s="211" t="s">
        <v>311</v>
      </c>
      <c r="B77" s="184">
        <v>24</v>
      </c>
      <c r="C77" s="225">
        <v>3234</v>
      </c>
      <c r="D77" s="184" t="s">
        <v>61</v>
      </c>
      <c r="E77" s="186">
        <v>120000</v>
      </c>
      <c r="F77" s="388">
        <v>35000</v>
      </c>
      <c r="G77" s="388"/>
      <c r="H77" s="388"/>
      <c r="I77" s="427">
        <f t="shared" si="3"/>
        <v>0</v>
      </c>
      <c r="J77" s="427"/>
    </row>
    <row r="78" spans="1:10" s="191" customFormat="1" ht="26.25" hidden="1">
      <c r="A78" s="211" t="s">
        <v>311</v>
      </c>
      <c r="B78" s="184">
        <v>25</v>
      </c>
      <c r="C78" s="225">
        <v>3236</v>
      </c>
      <c r="D78" s="226" t="s">
        <v>197</v>
      </c>
      <c r="E78" s="186">
        <v>1000</v>
      </c>
      <c r="F78" s="388">
        <v>5000</v>
      </c>
      <c r="G78" s="388"/>
      <c r="H78" s="388"/>
      <c r="I78" s="427">
        <f t="shared" si="3"/>
        <v>0</v>
      </c>
      <c r="J78" s="427"/>
    </row>
    <row r="79" spans="1:10" s="227" customFormat="1" ht="12.75" hidden="1">
      <c r="A79" s="211" t="s">
        <v>311</v>
      </c>
      <c r="B79" s="184">
        <v>26</v>
      </c>
      <c r="C79" s="225">
        <v>3237</v>
      </c>
      <c r="D79" s="226" t="s">
        <v>63</v>
      </c>
      <c r="E79" s="186">
        <v>180000</v>
      </c>
      <c r="F79" s="388">
        <v>130000</v>
      </c>
      <c r="G79" s="388"/>
      <c r="H79" s="388"/>
      <c r="I79" s="427">
        <f t="shared" si="3"/>
        <v>0</v>
      </c>
      <c r="J79" s="427"/>
    </row>
    <row r="80" spans="1:10" s="227" customFormat="1" ht="12.75" hidden="1">
      <c r="A80" s="211" t="s">
        <v>311</v>
      </c>
      <c r="B80" s="184">
        <v>27</v>
      </c>
      <c r="C80" s="225">
        <v>3238</v>
      </c>
      <c r="D80" s="226" t="s">
        <v>64</v>
      </c>
      <c r="E80" s="186">
        <v>5000</v>
      </c>
      <c r="F80" s="388">
        <v>5000</v>
      </c>
      <c r="G80" s="388"/>
      <c r="H80" s="388"/>
      <c r="I80" s="427">
        <f t="shared" si="3"/>
        <v>0</v>
      </c>
      <c r="J80" s="427"/>
    </row>
    <row r="81" spans="1:10" s="227" customFormat="1" ht="12.75" hidden="1">
      <c r="A81" s="211" t="s">
        <v>311</v>
      </c>
      <c r="B81" s="184">
        <v>28</v>
      </c>
      <c r="C81" s="225">
        <v>3239</v>
      </c>
      <c r="D81" s="226" t="s">
        <v>65</v>
      </c>
      <c r="E81" s="186">
        <v>25000</v>
      </c>
      <c r="F81" s="388">
        <v>5000</v>
      </c>
      <c r="G81" s="388"/>
      <c r="H81" s="388"/>
      <c r="I81" s="427">
        <f t="shared" si="3"/>
        <v>0</v>
      </c>
      <c r="J81" s="427"/>
    </row>
    <row r="82" spans="1:10" s="210" customFormat="1" ht="13.5">
      <c r="A82" s="211" t="s">
        <v>311</v>
      </c>
      <c r="B82" s="180"/>
      <c r="C82" s="223">
        <v>324</v>
      </c>
      <c r="D82" s="224" t="s">
        <v>144</v>
      </c>
      <c r="E82" s="209">
        <f>SUM(E83)</f>
        <v>1000</v>
      </c>
      <c r="F82" s="386">
        <f>SUM(F83)</f>
        <v>6000</v>
      </c>
      <c r="G82" s="386"/>
      <c r="H82" s="386"/>
      <c r="I82" s="427">
        <f t="shared" si="3"/>
        <v>0</v>
      </c>
      <c r="J82" s="427"/>
    </row>
    <row r="83" spans="1:10" s="210" customFormat="1" ht="13.5" hidden="1">
      <c r="A83" s="211" t="s">
        <v>311</v>
      </c>
      <c r="B83" s="184">
        <v>29</v>
      </c>
      <c r="C83" s="225">
        <v>3241</v>
      </c>
      <c r="D83" s="226" t="s">
        <v>144</v>
      </c>
      <c r="E83" s="186">
        <v>1000</v>
      </c>
      <c r="F83" s="388">
        <v>6000</v>
      </c>
      <c r="G83" s="388"/>
      <c r="H83" s="388"/>
      <c r="I83" s="427">
        <f t="shared" si="3"/>
        <v>0</v>
      </c>
      <c r="J83" s="427"/>
    </row>
    <row r="84" spans="1:10" s="191" customFormat="1" ht="13.5">
      <c r="A84" s="211" t="s">
        <v>311</v>
      </c>
      <c r="B84" s="180"/>
      <c r="C84" s="223">
        <v>329</v>
      </c>
      <c r="D84" s="224" t="s">
        <v>66</v>
      </c>
      <c r="E84" s="182">
        <f>SUM(E85:E90)</f>
        <v>124000</v>
      </c>
      <c r="F84" s="385">
        <f>SUM(F85:F90)</f>
        <v>85000</v>
      </c>
      <c r="G84" s="385"/>
      <c r="H84" s="385"/>
      <c r="I84" s="427">
        <f t="shared" si="3"/>
        <v>0</v>
      </c>
      <c r="J84" s="427"/>
    </row>
    <row r="85" spans="1:10" s="166" customFormat="1" ht="12.75" hidden="1">
      <c r="A85" s="211" t="s">
        <v>311</v>
      </c>
      <c r="B85" s="184">
        <v>30</v>
      </c>
      <c r="C85" s="225">
        <v>3292</v>
      </c>
      <c r="D85" s="226" t="s">
        <v>68</v>
      </c>
      <c r="E85" s="186">
        <v>12000</v>
      </c>
      <c r="F85" s="388">
        <v>17000</v>
      </c>
      <c r="G85" s="388"/>
      <c r="H85" s="388"/>
      <c r="I85" s="427">
        <f t="shared" si="3"/>
        <v>0</v>
      </c>
      <c r="J85" s="427"/>
    </row>
    <row r="86" spans="1:10" s="166" customFormat="1" ht="12.75" hidden="1">
      <c r="A86" s="211" t="s">
        <v>311</v>
      </c>
      <c r="B86" s="184">
        <v>31</v>
      </c>
      <c r="C86" s="225">
        <v>3293</v>
      </c>
      <c r="D86" s="226" t="s">
        <v>69</v>
      </c>
      <c r="E86" s="186">
        <v>80000</v>
      </c>
      <c r="F86" s="388">
        <v>50000</v>
      </c>
      <c r="G86" s="388"/>
      <c r="H86" s="388"/>
      <c r="I86" s="427">
        <f t="shared" si="3"/>
        <v>0</v>
      </c>
      <c r="J86" s="427"/>
    </row>
    <row r="87" spans="1:10" s="166" customFormat="1" ht="12.75" hidden="1">
      <c r="A87" s="211" t="s">
        <v>311</v>
      </c>
      <c r="B87" s="184">
        <v>32</v>
      </c>
      <c r="C87" s="225">
        <v>3294</v>
      </c>
      <c r="D87" s="226" t="s">
        <v>70</v>
      </c>
      <c r="E87" s="186">
        <v>4000</v>
      </c>
      <c r="F87" s="388">
        <v>5000</v>
      </c>
      <c r="G87" s="388"/>
      <c r="H87" s="388"/>
      <c r="I87" s="427">
        <f t="shared" si="3"/>
        <v>0</v>
      </c>
      <c r="J87" s="427"/>
    </row>
    <row r="88" spans="1:10" s="210" customFormat="1" ht="13.5" hidden="1">
      <c r="A88" s="211" t="s">
        <v>311</v>
      </c>
      <c r="B88" s="184">
        <v>33</v>
      </c>
      <c r="C88" s="225">
        <v>3295</v>
      </c>
      <c r="D88" s="226" t="s">
        <v>198</v>
      </c>
      <c r="E88" s="186">
        <v>4000</v>
      </c>
      <c r="F88" s="388">
        <v>4000</v>
      </c>
      <c r="G88" s="388"/>
      <c r="H88" s="388"/>
      <c r="I88" s="427">
        <f t="shared" si="3"/>
        <v>0</v>
      </c>
      <c r="J88" s="427"/>
    </row>
    <row r="89" spans="1:10" s="210" customFormat="1" ht="13.5" hidden="1">
      <c r="A89" s="211" t="s">
        <v>311</v>
      </c>
      <c r="B89" s="184">
        <v>34</v>
      </c>
      <c r="C89" s="225">
        <v>3296</v>
      </c>
      <c r="D89" s="226" t="s">
        <v>199</v>
      </c>
      <c r="E89" s="186">
        <v>0</v>
      </c>
      <c r="F89" s="388">
        <v>1000</v>
      </c>
      <c r="G89" s="388"/>
      <c r="H89" s="388"/>
      <c r="I89" s="427">
        <f t="shared" si="3"/>
        <v>0</v>
      </c>
      <c r="J89" s="427"/>
    </row>
    <row r="90" spans="1:10" s="210" customFormat="1" ht="13.5" hidden="1">
      <c r="A90" s="211" t="s">
        <v>311</v>
      </c>
      <c r="B90" s="184">
        <v>35</v>
      </c>
      <c r="C90" s="225">
        <v>3299</v>
      </c>
      <c r="D90" s="226" t="s">
        <v>66</v>
      </c>
      <c r="E90" s="186">
        <v>24000</v>
      </c>
      <c r="F90" s="388">
        <v>8000</v>
      </c>
      <c r="G90" s="388"/>
      <c r="H90" s="388"/>
      <c r="I90" s="427">
        <f t="shared" si="3"/>
        <v>0</v>
      </c>
      <c r="J90" s="427"/>
    </row>
    <row r="91" spans="1:10" s="191" customFormat="1" ht="13.5">
      <c r="A91" s="211" t="s">
        <v>311</v>
      </c>
      <c r="B91" s="228"/>
      <c r="C91" s="229">
        <v>34</v>
      </c>
      <c r="D91" s="230" t="s">
        <v>71</v>
      </c>
      <c r="E91" s="231">
        <f>SUM(E92+E94)</f>
        <v>21000</v>
      </c>
      <c r="F91" s="397">
        <f>SUM(F94)</f>
        <v>13000</v>
      </c>
      <c r="G91" s="397">
        <v>15000</v>
      </c>
      <c r="H91" s="397">
        <v>15000</v>
      </c>
      <c r="I91" s="427">
        <f t="shared" si="3"/>
        <v>115.38461538461537</v>
      </c>
      <c r="J91" s="427">
        <f>AVERAGE(H91/G91*100)</f>
        <v>100</v>
      </c>
    </row>
    <row r="92" spans="1:10" s="210" customFormat="1" ht="13.5">
      <c r="A92" s="211" t="s">
        <v>311</v>
      </c>
      <c r="B92" s="180"/>
      <c r="C92" s="223">
        <v>342</v>
      </c>
      <c r="D92" s="224" t="s">
        <v>271</v>
      </c>
      <c r="E92" s="209">
        <f>SUM(E93)</f>
        <v>5000</v>
      </c>
      <c r="F92" s="386">
        <f>SUM(F93)</f>
        <v>0</v>
      </c>
      <c r="G92" s="386"/>
      <c r="H92" s="386"/>
      <c r="I92" s="427">
        <v>0</v>
      </c>
      <c r="J92" s="427"/>
    </row>
    <row r="93" spans="1:10" s="210" customFormat="1" ht="13.5" hidden="1">
      <c r="A93" s="211" t="s">
        <v>311</v>
      </c>
      <c r="B93" s="184">
        <v>36</v>
      </c>
      <c r="C93" s="225">
        <v>3423</v>
      </c>
      <c r="D93" s="226" t="s">
        <v>271</v>
      </c>
      <c r="E93" s="186">
        <v>5000</v>
      </c>
      <c r="F93" s="388">
        <v>0</v>
      </c>
      <c r="G93" s="388"/>
      <c r="H93" s="388"/>
      <c r="I93" s="427">
        <v>0</v>
      </c>
      <c r="J93" s="427"/>
    </row>
    <row r="94" spans="1:10" s="191" customFormat="1" ht="13.5">
      <c r="A94" s="211" t="s">
        <v>311</v>
      </c>
      <c r="B94" s="180"/>
      <c r="C94" s="223">
        <v>343</v>
      </c>
      <c r="D94" s="224" t="s">
        <v>72</v>
      </c>
      <c r="E94" s="182">
        <f>SUM(E95:E97)</f>
        <v>16000</v>
      </c>
      <c r="F94" s="385">
        <f>SUM(F95:F97)</f>
        <v>13000</v>
      </c>
      <c r="G94" s="385"/>
      <c r="H94" s="385"/>
      <c r="I94" s="427">
        <f>AVERAGE(G94/F94*100)</f>
        <v>0</v>
      </c>
      <c r="J94" s="427"/>
    </row>
    <row r="95" spans="1:10" s="191" customFormat="1" ht="13.5" hidden="1">
      <c r="A95" s="211" t="s">
        <v>311</v>
      </c>
      <c r="B95" s="184">
        <v>37</v>
      </c>
      <c r="C95" s="225">
        <v>3431</v>
      </c>
      <c r="D95" s="226" t="s">
        <v>73</v>
      </c>
      <c r="E95" s="186">
        <v>11000</v>
      </c>
      <c r="F95" s="388">
        <v>10000</v>
      </c>
      <c r="G95" s="388"/>
      <c r="H95" s="388"/>
      <c r="I95" s="427">
        <f>AVERAGE(G95/F95*100)</f>
        <v>0</v>
      </c>
      <c r="J95" s="427"/>
    </row>
    <row r="96" spans="1:10" s="191" customFormat="1" ht="13.5" hidden="1">
      <c r="A96" s="211" t="s">
        <v>311</v>
      </c>
      <c r="B96" s="184">
        <v>38</v>
      </c>
      <c r="C96" s="225">
        <v>3433</v>
      </c>
      <c r="D96" s="226" t="s">
        <v>74</v>
      </c>
      <c r="E96" s="186">
        <v>1000</v>
      </c>
      <c r="F96" s="388">
        <v>1000</v>
      </c>
      <c r="G96" s="388"/>
      <c r="H96" s="388"/>
      <c r="I96" s="427">
        <f>AVERAGE(G96/F96*100)</f>
        <v>0</v>
      </c>
      <c r="J96" s="427"/>
    </row>
    <row r="97" spans="1:10" s="191" customFormat="1" ht="13.5" hidden="1">
      <c r="A97" s="211" t="s">
        <v>311</v>
      </c>
      <c r="B97" s="184">
        <v>39</v>
      </c>
      <c r="C97" s="225">
        <v>3434</v>
      </c>
      <c r="D97" s="226" t="s">
        <v>75</v>
      </c>
      <c r="E97" s="186">
        <v>4000</v>
      </c>
      <c r="F97" s="388">
        <v>2000</v>
      </c>
      <c r="G97" s="388"/>
      <c r="H97" s="388"/>
      <c r="I97" s="427">
        <f>AVERAGE(G97/F97*100)</f>
        <v>0</v>
      </c>
      <c r="J97" s="427"/>
    </row>
    <row r="98" spans="1:10" s="235" customFormat="1" ht="16.5">
      <c r="A98" s="232"/>
      <c r="B98" s="188"/>
      <c r="C98" s="233"/>
      <c r="D98" s="234"/>
      <c r="E98" s="190"/>
      <c r="F98" s="390"/>
      <c r="G98" s="390"/>
      <c r="H98" s="390"/>
      <c r="I98" s="347"/>
      <c r="J98" s="347"/>
    </row>
    <row r="99" spans="1:10" s="235" customFormat="1" ht="16.5">
      <c r="A99" s="236"/>
      <c r="B99" s="236"/>
      <c r="C99" s="236"/>
      <c r="D99" s="237" t="s">
        <v>183</v>
      </c>
      <c r="E99" s="198"/>
      <c r="F99" s="392"/>
      <c r="G99" s="392"/>
      <c r="H99" s="421"/>
      <c r="I99" s="348"/>
      <c r="J99" s="348"/>
    </row>
    <row r="100" spans="1:10" s="238" customFormat="1" ht="15">
      <c r="A100" s="236"/>
      <c r="B100" s="236"/>
      <c r="C100" s="236"/>
      <c r="D100" s="335" t="s">
        <v>200</v>
      </c>
      <c r="E100" s="200"/>
      <c r="F100" s="393"/>
      <c r="G100" s="393"/>
      <c r="H100" s="422"/>
      <c r="I100" s="349"/>
      <c r="J100" s="349"/>
    </row>
    <row r="101" spans="1:10" s="176" customFormat="1" ht="15">
      <c r="A101" s="239"/>
      <c r="B101" s="239"/>
      <c r="C101" s="239"/>
      <c r="D101" s="366" t="s">
        <v>300</v>
      </c>
      <c r="E101" s="240">
        <f aca="true" t="shared" si="4" ref="E101:H102">SUM(E102)</f>
        <v>72000</v>
      </c>
      <c r="F101" s="398">
        <f t="shared" si="4"/>
        <v>60000</v>
      </c>
      <c r="G101" s="398">
        <f t="shared" si="4"/>
        <v>50000</v>
      </c>
      <c r="H101" s="398">
        <f t="shared" si="4"/>
        <v>45000</v>
      </c>
      <c r="I101" s="428">
        <f>AVERAGE(G101/F101*100)</f>
        <v>83.33333333333334</v>
      </c>
      <c r="J101" s="428">
        <f>AVERAGE(H101/G101*100)</f>
        <v>90</v>
      </c>
    </row>
    <row r="102" spans="1:10" s="166" customFormat="1" ht="12.75">
      <c r="A102" s="184" t="s">
        <v>312</v>
      </c>
      <c r="B102" s="180"/>
      <c r="C102" s="223">
        <v>42</v>
      </c>
      <c r="D102" s="224" t="s">
        <v>97</v>
      </c>
      <c r="E102" s="182">
        <f t="shared" si="4"/>
        <v>72000</v>
      </c>
      <c r="F102" s="385">
        <f t="shared" si="4"/>
        <v>60000</v>
      </c>
      <c r="G102" s="385">
        <v>50000</v>
      </c>
      <c r="H102" s="385">
        <v>45000</v>
      </c>
      <c r="I102" s="427">
        <f aca="true" t="shared" si="5" ref="I102:J107">AVERAGE(G102/F102*100)</f>
        <v>83.33333333333334</v>
      </c>
      <c r="J102" s="427">
        <f t="shared" si="5"/>
        <v>90</v>
      </c>
    </row>
    <row r="103" spans="1:10" s="166" customFormat="1" ht="12.75">
      <c r="A103" s="184" t="s">
        <v>312</v>
      </c>
      <c r="B103" s="180"/>
      <c r="C103" s="223">
        <v>422</v>
      </c>
      <c r="D103" s="224" t="s">
        <v>100</v>
      </c>
      <c r="E103" s="182">
        <f>SUM(E104:E107)</f>
        <v>72000</v>
      </c>
      <c r="F103" s="385">
        <f>SUM(F104:F107)</f>
        <v>60000</v>
      </c>
      <c r="G103" s="385"/>
      <c r="H103" s="385"/>
      <c r="I103" s="427">
        <f t="shared" si="5"/>
        <v>0</v>
      </c>
      <c r="J103" s="427"/>
    </row>
    <row r="104" spans="1:10" s="166" customFormat="1" ht="12.75" hidden="1">
      <c r="A104" s="184" t="s">
        <v>312</v>
      </c>
      <c r="B104" s="184">
        <v>40</v>
      </c>
      <c r="C104" s="225">
        <v>4221</v>
      </c>
      <c r="D104" s="226" t="s">
        <v>101</v>
      </c>
      <c r="E104" s="186">
        <v>20000</v>
      </c>
      <c r="F104" s="388">
        <v>20000</v>
      </c>
      <c r="G104" s="388"/>
      <c r="H104" s="388"/>
      <c r="I104" s="427">
        <f t="shared" si="5"/>
        <v>0</v>
      </c>
      <c r="J104" s="427"/>
    </row>
    <row r="105" spans="1:10" s="166" customFormat="1" ht="12.75" hidden="1">
      <c r="A105" s="184" t="s">
        <v>312</v>
      </c>
      <c r="B105" s="184">
        <v>41</v>
      </c>
      <c r="C105" s="225">
        <v>4222</v>
      </c>
      <c r="D105" s="226" t="s">
        <v>102</v>
      </c>
      <c r="E105" s="186">
        <v>5000</v>
      </c>
      <c r="F105" s="388">
        <v>5000</v>
      </c>
      <c r="G105" s="388"/>
      <c r="H105" s="388"/>
      <c r="I105" s="427">
        <f t="shared" si="5"/>
        <v>0</v>
      </c>
      <c r="J105" s="427"/>
    </row>
    <row r="106" spans="1:10" s="210" customFormat="1" ht="13.5" hidden="1">
      <c r="A106" s="184" t="s">
        <v>312</v>
      </c>
      <c r="B106" s="184">
        <v>42</v>
      </c>
      <c r="C106" s="225">
        <v>4223</v>
      </c>
      <c r="D106" s="226" t="s">
        <v>114</v>
      </c>
      <c r="E106" s="186">
        <v>12000</v>
      </c>
      <c r="F106" s="388">
        <v>10000</v>
      </c>
      <c r="G106" s="388"/>
      <c r="H106" s="388"/>
      <c r="I106" s="427">
        <f t="shared" si="5"/>
        <v>0</v>
      </c>
      <c r="J106" s="427"/>
    </row>
    <row r="107" spans="1:10" s="191" customFormat="1" ht="13.5" hidden="1">
      <c r="A107" s="184" t="s">
        <v>312</v>
      </c>
      <c r="B107" s="184">
        <v>43</v>
      </c>
      <c r="C107" s="225">
        <v>4227</v>
      </c>
      <c r="D107" s="226" t="s">
        <v>103</v>
      </c>
      <c r="E107" s="186">
        <v>35000</v>
      </c>
      <c r="F107" s="388">
        <v>25000</v>
      </c>
      <c r="G107" s="388"/>
      <c r="H107" s="388"/>
      <c r="I107" s="427">
        <f t="shared" si="5"/>
        <v>0</v>
      </c>
      <c r="J107" s="427"/>
    </row>
    <row r="108" spans="3:10" s="191" customFormat="1" ht="13.5">
      <c r="C108" s="241"/>
      <c r="D108" s="242"/>
      <c r="E108" s="243"/>
      <c r="F108" s="399"/>
      <c r="G108" s="399"/>
      <c r="H108" s="399"/>
      <c r="I108" s="347"/>
      <c r="J108" s="347"/>
    </row>
    <row r="109" spans="1:10" s="191" customFormat="1" ht="13.5">
      <c r="A109" s="236"/>
      <c r="B109" s="236"/>
      <c r="C109" s="236"/>
      <c r="D109" s="244" t="s">
        <v>183</v>
      </c>
      <c r="E109" s="198"/>
      <c r="F109" s="392"/>
      <c r="G109" s="382"/>
      <c r="H109" s="382"/>
      <c r="I109" s="344"/>
      <c r="J109" s="344"/>
    </row>
    <row r="110" spans="1:10" s="191" customFormat="1" ht="13.5">
      <c r="A110" s="236"/>
      <c r="B110" s="236"/>
      <c r="C110" s="236"/>
      <c r="D110" s="334" t="s">
        <v>200</v>
      </c>
      <c r="E110" s="200"/>
      <c r="F110" s="393"/>
      <c r="G110" s="383"/>
      <c r="H110" s="383"/>
      <c r="I110" s="345"/>
      <c r="J110" s="345"/>
    </row>
    <row r="111" spans="1:10" s="166" customFormat="1" ht="13.5">
      <c r="A111" s="239"/>
      <c r="B111" s="239"/>
      <c r="C111" s="239"/>
      <c r="D111" s="367" t="s">
        <v>301</v>
      </c>
      <c r="E111" s="240">
        <f aca="true" t="shared" si="6" ref="E111:H113">SUM(E112)</f>
        <v>5000</v>
      </c>
      <c r="F111" s="398">
        <f t="shared" si="6"/>
        <v>5000</v>
      </c>
      <c r="G111" s="384">
        <f t="shared" si="6"/>
        <v>5000</v>
      </c>
      <c r="H111" s="384">
        <f t="shared" si="6"/>
        <v>5000</v>
      </c>
      <c r="I111" s="428">
        <f>AVERAGE(G111/F111*100)</f>
        <v>100</v>
      </c>
      <c r="J111" s="428">
        <f>AVERAGE(H111/G111*100)</f>
        <v>100</v>
      </c>
    </row>
    <row r="112" spans="1:10" s="166" customFormat="1" ht="12.75">
      <c r="A112" s="327" t="s">
        <v>313</v>
      </c>
      <c r="B112" s="180"/>
      <c r="C112" s="223">
        <v>42</v>
      </c>
      <c r="D112" s="224" t="s">
        <v>97</v>
      </c>
      <c r="E112" s="182">
        <f t="shared" si="6"/>
        <v>5000</v>
      </c>
      <c r="F112" s="385">
        <f t="shared" si="6"/>
        <v>5000</v>
      </c>
      <c r="G112" s="385">
        <v>5000</v>
      </c>
      <c r="H112" s="385">
        <v>5000</v>
      </c>
      <c r="I112" s="427">
        <f aca="true" t="shared" si="7" ref="I112:J114">AVERAGE(G112/F112*100)</f>
        <v>100</v>
      </c>
      <c r="J112" s="427">
        <f t="shared" si="7"/>
        <v>100</v>
      </c>
    </row>
    <row r="113" spans="1:10" s="166" customFormat="1" ht="12.75">
      <c r="A113" s="327" t="s">
        <v>313</v>
      </c>
      <c r="B113" s="180"/>
      <c r="C113" s="223">
        <v>426</v>
      </c>
      <c r="D113" s="224" t="s">
        <v>119</v>
      </c>
      <c r="E113" s="182">
        <f t="shared" si="6"/>
        <v>5000</v>
      </c>
      <c r="F113" s="385">
        <f t="shared" si="6"/>
        <v>5000</v>
      </c>
      <c r="G113" s="385"/>
      <c r="H113" s="385"/>
      <c r="I113" s="427">
        <f t="shared" si="7"/>
        <v>0</v>
      </c>
      <c r="J113" s="427"/>
    </row>
    <row r="114" spans="1:10" s="166" customFormat="1" ht="15" customHeight="1" hidden="1">
      <c r="A114" s="327" t="s">
        <v>313</v>
      </c>
      <c r="B114" s="184">
        <v>44</v>
      </c>
      <c r="C114" s="225">
        <v>4262</v>
      </c>
      <c r="D114" s="226" t="s">
        <v>201</v>
      </c>
      <c r="E114" s="186">
        <v>5000</v>
      </c>
      <c r="F114" s="388">
        <v>5000</v>
      </c>
      <c r="G114" s="388"/>
      <c r="H114" s="388"/>
      <c r="I114" s="427">
        <f t="shared" si="7"/>
        <v>0</v>
      </c>
      <c r="J114" s="427"/>
    </row>
    <row r="115" spans="1:10" s="166" customFormat="1" ht="12.75">
      <c r="A115" s="188"/>
      <c r="B115" s="188"/>
      <c r="C115" s="233"/>
      <c r="D115" s="234"/>
      <c r="E115" s="190"/>
      <c r="F115" s="390"/>
      <c r="G115" s="390"/>
      <c r="H115" s="390"/>
      <c r="I115" s="347"/>
      <c r="J115" s="347"/>
    </row>
    <row r="116" spans="1:10" s="248" customFormat="1" ht="13.5">
      <c r="A116" s="245"/>
      <c r="B116" s="245"/>
      <c r="C116" s="245"/>
      <c r="D116" s="246" t="s">
        <v>183</v>
      </c>
      <c r="E116" s="247"/>
      <c r="F116" s="400"/>
      <c r="G116" s="400"/>
      <c r="H116" s="400"/>
      <c r="I116" s="344"/>
      <c r="J116" s="344"/>
    </row>
    <row r="117" spans="1:10" s="210" customFormat="1" ht="13.5">
      <c r="A117" s="245"/>
      <c r="B117" s="245"/>
      <c r="C117" s="245"/>
      <c r="D117" s="332" t="s">
        <v>202</v>
      </c>
      <c r="E117" s="177"/>
      <c r="F117" s="383"/>
      <c r="G117" s="383"/>
      <c r="H117" s="383"/>
      <c r="I117" s="345"/>
      <c r="J117" s="345"/>
    </row>
    <row r="118" spans="1:10" s="191" customFormat="1" ht="13.5">
      <c r="A118" s="250"/>
      <c r="B118" s="250"/>
      <c r="C118" s="250"/>
      <c r="D118" s="368" t="s">
        <v>302</v>
      </c>
      <c r="E118" s="179">
        <f aca="true" t="shared" si="8" ref="E118:H120">SUM(E119)</f>
        <v>0</v>
      </c>
      <c r="F118" s="384">
        <f t="shared" si="8"/>
        <v>30000</v>
      </c>
      <c r="G118" s="384">
        <f t="shared" si="8"/>
        <v>30000</v>
      </c>
      <c r="H118" s="384">
        <f t="shared" si="8"/>
        <v>30000</v>
      </c>
      <c r="I118" s="428">
        <f>AVERAGE(G118/F118*100)</f>
        <v>100</v>
      </c>
      <c r="J118" s="428">
        <f>AVERAGE(H118/G118*100)</f>
        <v>100</v>
      </c>
    </row>
    <row r="119" spans="1:10" s="210" customFormat="1" ht="13.5">
      <c r="A119" s="327" t="s">
        <v>314</v>
      </c>
      <c r="B119" s="180"/>
      <c r="C119" s="223">
        <v>32</v>
      </c>
      <c r="D119" s="224" t="s">
        <v>48</v>
      </c>
      <c r="E119" s="182">
        <f t="shared" si="8"/>
        <v>0</v>
      </c>
      <c r="F119" s="385">
        <f t="shared" si="8"/>
        <v>30000</v>
      </c>
      <c r="G119" s="385">
        <v>30000</v>
      </c>
      <c r="H119" s="385">
        <v>30000</v>
      </c>
      <c r="I119" s="427">
        <f aca="true" t="shared" si="9" ref="I119:J121">AVERAGE(G119/F119*100)</f>
        <v>100</v>
      </c>
      <c r="J119" s="427">
        <f t="shared" si="9"/>
        <v>100</v>
      </c>
    </row>
    <row r="120" spans="1:10" s="191" customFormat="1" ht="13.5">
      <c r="A120" s="327" t="s">
        <v>314</v>
      </c>
      <c r="B120" s="180"/>
      <c r="C120" s="223">
        <v>323</v>
      </c>
      <c r="D120" s="224" t="s">
        <v>57</v>
      </c>
      <c r="E120" s="182">
        <f t="shared" si="8"/>
        <v>0</v>
      </c>
      <c r="F120" s="385">
        <f t="shared" si="8"/>
        <v>30000</v>
      </c>
      <c r="G120" s="385"/>
      <c r="H120" s="385"/>
      <c r="I120" s="427">
        <f t="shared" si="9"/>
        <v>0</v>
      </c>
      <c r="J120" s="427"/>
    </row>
    <row r="121" spans="1:10" s="210" customFormat="1" ht="13.5" hidden="1">
      <c r="A121" s="327" t="s">
        <v>314</v>
      </c>
      <c r="B121" s="184">
        <v>45</v>
      </c>
      <c r="C121" s="225">
        <v>3237</v>
      </c>
      <c r="D121" s="226" t="s">
        <v>63</v>
      </c>
      <c r="E121" s="186">
        <v>0</v>
      </c>
      <c r="F121" s="388">
        <v>30000</v>
      </c>
      <c r="G121" s="388"/>
      <c r="H121" s="388"/>
      <c r="I121" s="427">
        <f t="shared" si="9"/>
        <v>0</v>
      </c>
      <c r="J121" s="427"/>
    </row>
    <row r="122" spans="1:10" s="210" customFormat="1" ht="13.5">
      <c r="A122" s="251"/>
      <c r="B122" s="162"/>
      <c r="C122" s="251"/>
      <c r="D122" s="162"/>
      <c r="E122" s="251"/>
      <c r="F122" s="401"/>
      <c r="G122" s="401"/>
      <c r="H122" s="401"/>
      <c r="I122" s="350"/>
      <c r="J122" s="350"/>
    </row>
    <row r="123" spans="1:10" s="191" customFormat="1" ht="13.5">
      <c r="A123" s="236"/>
      <c r="B123" s="236"/>
      <c r="C123" s="236"/>
      <c r="D123" s="246" t="s">
        <v>183</v>
      </c>
      <c r="E123" s="175"/>
      <c r="F123" s="382"/>
      <c r="G123" s="382"/>
      <c r="H123" s="382"/>
      <c r="I123" s="344"/>
      <c r="J123" s="344"/>
    </row>
    <row r="124" spans="1:10" s="191" customFormat="1" ht="13.5">
      <c r="A124" s="236"/>
      <c r="B124" s="236"/>
      <c r="C124" s="236"/>
      <c r="D124" s="332" t="s">
        <v>200</v>
      </c>
      <c r="E124" s="177"/>
      <c r="F124" s="383"/>
      <c r="G124" s="383"/>
      <c r="H124" s="383"/>
      <c r="I124" s="345"/>
      <c r="J124" s="345"/>
    </row>
    <row r="125" spans="1:10" ht="13.5">
      <c r="A125" s="239"/>
      <c r="B125" s="239"/>
      <c r="C125" s="239"/>
      <c r="D125" s="368" t="s">
        <v>303</v>
      </c>
      <c r="E125" s="252">
        <f>SUM(E126+E129)</f>
        <v>10000</v>
      </c>
      <c r="F125" s="377">
        <f>SUM(F126+F129)</f>
        <v>10000</v>
      </c>
      <c r="G125" s="377">
        <f>SUM(G126+G129)</f>
        <v>10000</v>
      </c>
      <c r="H125" s="377">
        <f>SUM(H126+H129)</f>
        <v>10000</v>
      </c>
      <c r="I125" s="428">
        <f>AVERAGE(G125/F125*100)</f>
        <v>100</v>
      </c>
      <c r="J125" s="428">
        <f>AVERAGE(H125/G125*100)</f>
        <v>100</v>
      </c>
    </row>
    <row r="126" spans="1:10" ht="12.75">
      <c r="A126" s="327" t="s">
        <v>315</v>
      </c>
      <c r="B126" s="180"/>
      <c r="C126" s="223">
        <v>32</v>
      </c>
      <c r="D126" s="224" t="s">
        <v>48</v>
      </c>
      <c r="E126" s="182">
        <f>SUM(E127)</f>
        <v>0</v>
      </c>
      <c r="F126" s="385">
        <f aca="true" t="shared" si="10" ref="F126:H127">SUM(F127)</f>
        <v>0</v>
      </c>
      <c r="G126" s="385">
        <f t="shared" si="10"/>
        <v>0</v>
      </c>
      <c r="H126" s="385">
        <f t="shared" si="10"/>
        <v>0</v>
      </c>
      <c r="I126" s="427">
        <v>0</v>
      </c>
      <c r="J126" s="427"/>
    </row>
    <row r="127" spans="1:10" ht="12.75">
      <c r="A127" s="327" t="s">
        <v>315</v>
      </c>
      <c r="B127" s="180"/>
      <c r="C127" s="223">
        <v>329</v>
      </c>
      <c r="D127" s="224" t="s">
        <v>66</v>
      </c>
      <c r="E127" s="182">
        <f>SUM(E128)</f>
        <v>0</v>
      </c>
      <c r="F127" s="385">
        <f t="shared" si="10"/>
        <v>0</v>
      </c>
      <c r="G127" s="385"/>
      <c r="H127" s="385"/>
      <c r="I127" s="427">
        <v>0</v>
      </c>
      <c r="J127" s="427"/>
    </row>
    <row r="128" spans="1:10" ht="14.25" customHeight="1" hidden="1">
      <c r="A128" s="327" t="s">
        <v>315</v>
      </c>
      <c r="B128" s="184">
        <v>46</v>
      </c>
      <c r="C128" s="225">
        <v>3299</v>
      </c>
      <c r="D128" s="226" t="s">
        <v>66</v>
      </c>
      <c r="E128" s="186">
        <v>0</v>
      </c>
      <c r="F128" s="388">
        <v>0</v>
      </c>
      <c r="G128" s="388"/>
      <c r="H128" s="388"/>
      <c r="I128" s="427">
        <v>0</v>
      </c>
      <c r="J128" s="427"/>
    </row>
    <row r="129" spans="1:10" s="253" customFormat="1" ht="12.75">
      <c r="A129" s="327" t="s">
        <v>315</v>
      </c>
      <c r="B129" s="184"/>
      <c r="C129" s="181">
        <v>38</v>
      </c>
      <c r="D129" s="180" t="s">
        <v>203</v>
      </c>
      <c r="E129" s="182">
        <f>SUM(E130)</f>
        <v>10000</v>
      </c>
      <c r="F129" s="385">
        <f>SUM(F130)</f>
        <v>10000</v>
      </c>
      <c r="G129" s="385">
        <v>10000</v>
      </c>
      <c r="H129" s="385">
        <v>10000</v>
      </c>
      <c r="I129" s="427">
        <f>AVERAGE(G129/F129*100)</f>
        <v>100</v>
      </c>
      <c r="J129" s="427">
        <f>AVERAGE(H129/G129*100)</f>
        <v>100</v>
      </c>
    </row>
    <row r="130" spans="1:10" s="191" customFormat="1" ht="13.5">
      <c r="A130" s="327" t="s">
        <v>315</v>
      </c>
      <c r="B130" s="184"/>
      <c r="C130" s="181">
        <v>383</v>
      </c>
      <c r="D130" s="180" t="s">
        <v>204</v>
      </c>
      <c r="E130" s="182">
        <f>SUM(E131)</f>
        <v>10000</v>
      </c>
      <c r="F130" s="385">
        <f>SUM(F131)</f>
        <v>10000</v>
      </c>
      <c r="G130" s="385"/>
      <c r="H130" s="385"/>
      <c r="I130" s="427">
        <f>AVERAGE(G130/F130*100)</f>
        <v>0</v>
      </c>
      <c r="J130" s="427"/>
    </row>
    <row r="131" spans="1:10" s="191" customFormat="1" ht="13.5" hidden="1">
      <c r="A131" s="327" t="s">
        <v>315</v>
      </c>
      <c r="B131" s="184">
        <v>47</v>
      </c>
      <c r="C131" s="185">
        <v>3831</v>
      </c>
      <c r="D131" s="184" t="s">
        <v>205</v>
      </c>
      <c r="E131" s="186">
        <v>10000</v>
      </c>
      <c r="F131" s="388">
        <v>10000</v>
      </c>
      <c r="G131" s="388"/>
      <c r="H131" s="388"/>
      <c r="I131" s="427">
        <f>AVERAGE(G131/F131*100)</f>
        <v>0</v>
      </c>
      <c r="J131" s="427"/>
    </row>
    <row r="132" spans="1:10" s="255" customFormat="1" ht="13.5" thickBot="1">
      <c r="A132" s="251"/>
      <c r="B132" s="162"/>
      <c r="C132" s="251"/>
      <c r="D132" s="162"/>
      <c r="E132" s="251"/>
      <c r="F132" s="401"/>
      <c r="G132" s="401"/>
      <c r="H132" s="401"/>
      <c r="I132" s="350"/>
      <c r="J132" s="350"/>
    </row>
    <row r="133" spans="1:10" s="256" customFormat="1" ht="17.25" thickBot="1">
      <c r="A133" s="771" t="s">
        <v>206</v>
      </c>
      <c r="B133" s="772"/>
      <c r="C133" s="772"/>
      <c r="D133" s="773"/>
      <c r="E133" s="165">
        <f>SUM(E135+E144+E167)</f>
        <v>0</v>
      </c>
      <c r="F133" s="391">
        <f>SUM(F135+F144+F167)</f>
        <v>236000</v>
      </c>
      <c r="G133" s="391">
        <f>SUM(G135+G144+G167)</f>
        <v>245500</v>
      </c>
      <c r="H133" s="391">
        <f>SUM(H135+H144+H167)</f>
        <v>246000</v>
      </c>
      <c r="I133" s="341">
        <f>AVERAGE(G133/F133*100)</f>
        <v>104.02542372881356</v>
      </c>
      <c r="J133" s="341">
        <f>AVERAGE(H133/G133*100)</f>
        <v>100.20366598778003</v>
      </c>
    </row>
    <row r="134" spans="1:10" s="259" customFormat="1" ht="17.25" thickBot="1">
      <c r="A134" s="257"/>
      <c r="B134" s="257"/>
      <c r="C134" s="257"/>
      <c r="D134" s="257"/>
      <c r="E134" s="258"/>
      <c r="F134" s="402"/>
      <c r="G134" s="402"/>
      <c r="H134" s="402"/>
      <c r="I134" s="342"/>
      <c r="J134" s="342"/>
    </row>
    <row r="135" spans="1:10" s="170" customFormat="1" ht="15.75" thickBot="1">
      <c r="A135" s="765" t="s">
        <v>207</v>
      </c>
      <c r="B135" s="766"/>
      <c r="C135" s="766"/>
      <c r="D135" s="767"/>
      <c r="E135" s="169">
        <f>SUM(E139)</f>
        <v>0</v>
      </c>
      <c r="F135" s="380">
        <f>SUM(F139)</f>
        <v>15000</v>
      </c>
      <c r="G135" s="380">
        <f>SUM(G139)</f>
        <v>15000</v>
      </c>
      <c r="H135" s="380">
        <f>SUM(H139)</f>
        <v>15000</v>
      </c>
      <c r="I135" s="343">
        <f>AVERAGE(G135/F135*100)</f>
        <v>100</v>
      </c>
      <c r="J135" s="343">
        <f>AVERAGE(H135/G135*100)</f>
        <v>100</v>
      </c>
    </row>
    <row r="136" spans="1:10" s="170" customFormat="1" ht="15">
      <c r="A136" s="260"/>
      <c r="B136" s="260"/>
      <c r="C136" s="260"/>
      <c r="D136" s="260"/>
      <c r="E136" s="261"/>
      <c r="F136" s="403"/>
      <c r="G136" s="403"/>
      <c r="H136" s="403"/>
      <c r="I136" s="351"/>
      <c r="J136" s="351"/>
    </row>
    <row r="137" spans="1:10" s="166" customFormat="1" ht="15" customHeight="1">
      <c r="A137" s="236"/>
      <c r="B137" s="236"/>
      <c r="C137" s="236"/>
      <c r="D137" s="246" t="s">
        <v>208</v>
      </c>
      <c r="E137" s="262"/>
      <c r="F137" s="404"/>
      <c r="G137" s="404"/>
      <c r="H137" s="404"/>
      <c r="I137" s="262"/>
      <c r="J137" s="262"/>
    </row>
    <row r="138" spans="1:10" s="173" customFormat="1" ht="13.5">
      <c r="A138" s="236"/>
      <c r="B138" s="236"/>
      <c r="C138" s="236"/>
      <c r="D138" s="333" t="s">
        <v>209</v>
      </c>
      <c r="E138" s="177"/>
      <c r="F138" s="383"/>
      <c r="G138" s="383"/>
      <c r="H138" s="383"/>
      <c r="I138" s="345"/>
      <c r="J138" s="345"/>
    </row>
    <row r="139" spans="1:10" s="173" customFormat="1" ht="13.5">
      <c r="A139" s="236"/>
      <c r="B139" s="236"/>
      <c r="C139" s="236"/>
      <c r="D139" s="362" t="s">
        <v>304</v>
      </c>
      <c r="E139" s="263">
        <f aca="true" t="shared" si="11" ref="E139:H141">SUM(E140)</f>
        <v>0</v>
      </c>
      <c r="F139" s="377">
        <f t="shared" si="11"/>
        <v>15000</v>
      </c>
      <c r="G139" s="377">
        <f t="shared" si="11"/>
        <v>15000</v>
      </c>
      <c r="H139" s="377">
        <f t="shared" si="11"/>
        <v>15000</v>
      </c>
      <c r="I139" s="428">
        <f>AVERAGE(G139/F139*100)</f>
        <v>100</v>
      </c>
      <c r="J139" s="428">
        <f>AVERAGE(H139/G139*100)</f>
        <v>100</v>
      </c>
    </row>
    <row r="140" spans="1:10" s="210" customFormat="1" ht="13.5">
      <c r="A140" s="184" t="s">
        <v>297</v>
      </c>
      <c r="B140" s="180"/>
      <c r="C140" s="223">
        <v>32</v>
      </c>
      <c r="D140" s="180" t="s">
        <v>185</v>
      </c>
      <c r="E140" s="182">
        <f t="shared" si="11"/>
        <v>0</v>
      </c>
      <c r="F140" s="385">
        <f t="shared" si="11"/>
        <v>15000</v>
      </c>
      <c r="G140" s="385">
        <v>15000</v>
      </c>
      <c r="H140" s="385">
        <v>15000</v>
      </c>
      <c r="I140" s="427">
        <f aca="true" t="shared" si="12" ref="I140:J142">AVERAGE(G140/F140*100)</f>
        <v>100</v>
      </c>
      <c r="J140" s="427">
        <f t="shared" si="12"/>
        <v>100</v>
      </c>
    </row>
    <row r="141" spans="1:10" s="210" customFormat="1" ht="13.5">
      <c r="A141" s="184" t="s">
        <v>297</v>
      </c>
      <c r="B141" s="180"/>
      <c r="C141" s="181">
        <v>323</v>
      </c>
      <c r="D141" s="180" t="s">
        <v>57</v>
      </c>
      <c r="E141" s="182">
        <f t="shared" si="11"/>
        <v>0</v>
      </c>
      <c r="F141" s="385">
        <f t="shared" si="11"/>
        <v>15000</v>
      </c>
      <c r="G141" s="385"/>
      <c r="H141" s="385"/>
      <c r="I141" s="427">
        <f t="shared" si="12"/>
        <v>0</v>
      </c>
      <c r="J141" s="427"/>
    </row>
    <row r="142" spans="1:10" s="191" customFormat="1" ht="13.5" hidden="1">
      <c r="A142" s="184" t="s">
        <v>297</v>
      </c>
      <c r="B142" s="184">
        <v>48</v>
      </c>
      <c r="C142" s="185">
        <v>3237</v>
      </c>
      <c r="D142" s="184" t="s">
        <v>63</v>
      </c>
      <c r="E142" s="186">
        <v>0</v>
      </c>
      <c r="F142" s="388">
        <v>15000</v>
      </c>
      <c r="G142" s="388"/>
      <c r="H142" s="388"/>
      <c r="I142" s="427">
        <f t="shared" si="12"/>
        <v>0</v>
      </c>
      <c r="J142" s="427"/>
    </row>
    <row r="143" spans="1:10" s="191" customFormat="1" ht="14.25" thickBot="1">
      <c r="A143" s="188"/>
      <c r="B143" s="188"/>
      <c r="C143" s="189"/>
      <c r="D143" s="188"/>
      <c r="E143" s="190"/>
      <c r="F143" s="390"/>
      <c r="G143" s="390"/>
      <c r="H143" s="390"/>
      <c r="I143" s="347"/>
      <c r="J143" s="347"/>
    </row>
    <row r="144" spans="1:10" s="166" customFormat="1" ht="15.75" customHeight="1" thickBot="1">
      <c r="A144" s="765" t="s">
        <v>210</v>
      </c>
      <c r="B144" s="766"/>
      <c r="C144" s="766"/>
      <c r="D144" s="767"/>
      <c r="E144" s="169">
        <f>SUM(E148+E155+E162)</f>
        <v>0</v>
      </c>
      <c r="F144" s="380">
        <f>SUM(F148+F155+F162)</f>
        <v>30000</v>
      </c>
      <c r="G144" s="380">
        <f>SUM(G148+G155+G162)</f>
        <v>30500</v>
      </c>
      <c r="H144" s="380">
        <f>SUM(H148+H155+H162)</f>
        <v>31000</v>
      </c>
      <c r="I144" s="343">
        <f>AVERAGE(G144/F144*100)</f>
        <v>101.66666666666666</v>
      </c>
      <c r="J144" s="343">
        <f>AVERAGE(H144/G144*100)</f>
        <v>101.63934426229508</v>
      </c>
    </row>
    <row r="145" spans="1:10" s="166" customFormat="1" ht="15.75" customHeight="1">
      <c r="A145" s="260"/>
      <c r="B145" s="260"/>
      <c r="C145" s="260"/>
      <c r="D145" s="260"/>
      <c r="E145" s="261"/>
      <c r="F145" s="403"/>
      <c r="G145" s="403"/>
      <c r="H145" s="403"/>
      <c r="I145" s="342"/>
      <c r="J145" s="342"/>
    </row>
    <row r="146" spans="1:10" s="166" customFormat="1" ht="12.75" customHeight="1">
      <c r="A146" s="236"/>
      <c r="B146" s="236"/>
      <c r="C146" s="236"/>
      <c r="D146" s="246" t="s">
        <v>208</v>
      </c>
      <c r="E146" s="175"/>
      <c r="F146" s="382"/>
      <c r="G146" s="382"/>
      <c r="H146" s="382"/>
      <c r="I146" s="344"/>
      <c r="J146" s="344"/>
    </row>
    <row r="147" spans="1:10" s="166" customFormat="1" ht="12.75" customHeight="1">
      <c r="A147" s="236"/>
      <c r="B147" s="236"/>
      <c r="C147" s="236"/>
      <c r="D147" s="332" t="s">
        <v>202</v>
      </c>
      <c r="E147" s="177"/>
      <c r="F147" s="383"/>
      <c r="G147" s="383"/>
      <c r="H147" s="383"/>
      <c r="I147" s="345"/>
      <c r="J147" s="345"/>
    </row>
    <row r="148" spans="1:10" s="166" customFormat="1" ht="15.75" customHeight="1">
      <c r="A148" s="236"/>
      <c r="B148" s="236"/>
      <c r="C148" s="236"/>
      <c r="D148" s="368" t="s">
        <v>305</v>
      </c>
      <c r="E148" s="263">
        <f aca="true" t="shared" si="13" ref="E148:H149">SUM(E149)</f>
        <v>0</v>
      </c>
      <c r="F148" s="377">
        <f t="shared" si="13"/>
        <v>2000</v>
      </c>
      <c r="G148" s="377">
        <f t="shared" si="13"/>
        <v>1500</v>
      </c>
      <c r="H148" s="377">
        <f t="shared" si="13"/>
        <v>1000</v>
      </c>
      <c r="I148" s="428">
        <f>AVERAGE(G148/F148*100)</f>
        <v>75</v>
      </c>
      <c r="J148" s="428">
        <f>AVERAGE(H148/G148*100)</f>
        <v>66.66666666666666</v>
      </c>
    </row>
    <row r="149" spans="1:10" s="210" customFormat="1" ht="13.5">
      <c r="A149" s="184" t="s">
        <v>298</v>
      </c>
      <c r="B149" s="180"/>
      <c r="C149" s="181">
        <v>38</v>
      </c>
      <c r="D149" s="180" t="s">
        <v>203</v>
      </c>
      <c r="E149" s="182">
        <f t="shared" si="13"/>
        <v>0</v>
      </c>
      <c r="F149" s="385">
        <f t="shared" si="13"/>
        <v>2000</v>
      </c>
      <c r="G149" s="385">
        <v>1500</v>
      </c>
      <c r="H149" s="385">
        <v>1000</v>
      </c>
      <c r="I149" s="427">
        <f aca="true" t="shared" si="14" ref="I149:J151">AVERAGE(G149/F149*100)</f>
        <v>75</v>
      </c>
      <c r="J149" s="427">
        <f t="shared" si="14"/>
        <v>66.66666666666666</v>
      </c>
    </row>
    <row r="150" spans="1:10" s="210" customFormat="1" ht="13.5">
      <c r="A150" s="184" t="s">
        <v>298</v>
      </c>
      <c r="B150" s="180"/>
      <c r="C150" s="181">
        <v>381</v>
      </c>
      <c r="D150" s="180" t="s">
        <v>38</v>
      </c>
      <c r="E150" s="182">
        <f>SUM(E151)</f>
        <v>0</v>
      </c>
      <c r="F150" s="385">
        <f>SUM(F151)</f>
        <v>2000</v>
      </c>
      <c r="G150" s="385"/>
      <c r="H150" s="385"/>
      <c r="I150" s="427">
        <f t="shared" si="14"/>
        <v>0</v>
      </c>
      <c r="J150" s="427"/>
    </row>
    <row r="151" spans="1:10" s="191" customFormat="1" ht="13.5" hidden="1">
      <c r="A151" s="184" t="s">
        <v>298</v>
      </c>
      <c r="B151" s="184">
        <v>49</v>
      </c>
      <c r="C151" s="185">
        <v>38129</v>
      </c>
      <c r="D151" s="184" t="s">
        <v>211</v>
      </c>
      <c r="E151" s="186">
        <v>0</v>
      </c>
      <c r="F151" s="388">
        <v>2000</v>
      </c>
      <c r="G151" s="388"/>
      <c r="H151" s="388"/>
      <c r="I151" s="427">
        <f t="shared" si="14"/>
        <v>0</v>
      </c>
      <c r="J151" s="427"/>
    </row>
    <row r="152" spans="1:10" s="191" customFormat="1" ht="13.5">
      <c r="A152" s="188"/>
      <c r="B152" s="188"/>
      <c r="C152" s="189"/>
      <c r="D152" s="188"/>
      <c r="E152" s="190"/>
      <c r="F152" s="390"/>
      <c r="G152" s="390"/>
      <c r="H152" s="390"/>
      <c r="I152" s="347"/>
      <c r="J152" s="347"/>
    </row>
    <row r="153" spans="1:10" s="166" customFormat="1" ht="12.75" customHeight="1">
      <c r="A153" s="236"/>
      <c r="B153" s="236"/>
      <c r="C153" s="236"/>
      <c r="D153" s="246" t="s">
        <v>208</v>
      </c>
      <c r="E153" s="175"/>
      <c r="F153" s="382"/>
      <c r="G153" s="382"/>
      <c r="H153" s="382"/>
      <c r="I153" s="344"/>
      <c r="J153" s="344"/>
    </row>
    <row r="154" spans="1:10" s="166" customFormat="1" ht="12.75" customHeight="1">
      <c r="A154" s="236"/>
      <c r="B154" s="236"/>
      <c r="C154" s="236"/>
      <c r="D154" s="332" t="s">
        <v>202</v>
      </c>
      <c r="E154" s="177"/>
      <c r="F154" s="383"/>
      <c r="G154" s="383"/>
      <c r="H154" s="383"/>
      <c r="I154" s="345"/>
      <c r="J154" s="345"/>
    </row>
    <row r="155" spans="1:10" s="166" customFormat="1" ht="15.75" customHeight="1">
      <c r="A155" s="236"/>
      <c r="B155" s="236"/>
      <c r="C155" s="236"/>
      <c r="D155" s="368" t="s">
        <v>306</v>
      </c>
      <c r="E155" s="263">
        <f>SUM(E156)</f>
        <v>0</v>
      </c>
      <c r="F155" s="377">
        <f aca="true" t="shared" si="15" ref="F155:H157">SUM(F156)</f>
        <v>25000</v>
      </c>
      <c r="G155" s="377">
        <f t="shared" si="15"/>
        <v>25000</v>
      </c>
      <c r="H155" s="377">
        <f t="shared" si="15"/>
        <v>25000</v>
      </c>
      <c r="I155" s="428">
        <f>AVERAGE(G155/F155*100)</f>
        <v>100</v>
      </c>
      <c r="J155" s="428">
        <f>AVERAGE(H155/G155*100)</f>
        <v>100</v>
      </c>
    </row>
    <row r="156" spans="1:10" s="210" customFormat="1" ht="13.5">
      <c r="A156" s="184" t="s">
        <v>316</v>
      </c>
      <c r="B156" s="180"/>
      <c r="C156" s="181">
        <v>37</v>
      </c>
      <c r="D156" s="180" t="s">
        <v>280</v>
      </c>
      <c r="E156" s="182">
        <f>SUM(E157)</f>
        <v>0</v>
      </c>
      <c r="F156" s="385">
        <f t="shared" si="15"/>
        <v>25000</v>
      </c>
      <c r="G156" s="385">
        <v>25000</v>
      </c>
      <c r="H156" s="385">
        <v>25000</v>
      </c>
      <c r="I156" s="427">
        <f aca="true" t="shared" si="16" ref="I156:J158">AVERAGE(G156/F156*100)</f>
        <v>100</v>
      </c>
      <c r="J156" s="427">
        <f t="shared" si="16"/>
        <v>100</v>
      </c>
    </row>
    <row r="157" spans="1:10" s="210" customFormat="1" ht="13.5">
      <c r="A157" s="184" t="s">
        <v>316</v>
      </c>
      <c r="B157" s="180"/>
      <c r="C157" s="181">
        <v>372</v>
      </c>
      <c r="D157" s="180" t="s">
        <v>281</v>
      </c>
      <c r="E157" s="182">
        <f>SUM(E158)</f>
        <v>0</v>
      </c>
      <c r="F157" s="385">
        <f t="shared" si="15"/>
        <v>25000</v>
      </c>
      <c r="G157" s="385"/>
      <c r="H157" s="385"/>
      <c r="I157" s="427">
        <f t="shared" si="16"/>
        <v>0</v>
      </c>
      <c r="J157" s="427"/>
    </row>
    <row r="158" spans="1:10" s="191" customFormat="1" ht="13.5" hidden="1">
      <c r="A158" s="184" t="s">
        <v>316</v>
      </c>
      <c r="B158" s="184">
        <v>50</v>
      </c>
      <c r="C158" s="185">
        <v>3721</v>
      </c>
      <c r="D158" s="184" t="s">
        <v>280</v>
      </c>
      <c r="E158" s="186">
        <v>0</v>
      </c>
      <c r="F158" s="388">
        <v>25000</v>
      </c>
      <c r="G158" s="388"/>
      <c r="H158" s="388"/>
      <c r="I158" s="427">
        <f t="shared" si="16"/>
        <v>0</v>
      </c>
      <c r="J158" s="427"/>
    </row>
    <row r="159" spans="1:10" s="191" customFormat="1" ht="13.5">
      <c r="A159" s="188"/>
      <c r="B159" s="188"/>
      <c r="C159" s="189"/>
      <c r="D159" s="188"/>
      <c r="E159" s="190"/>
      <c r="F159" s="390"/>
      <c r="G159" s="390"/>
      <c r="H159" s="390"/>
      <c r="I159" s="347"/>
      <c r="J159" s="347"/>
    </row>
    <row r="160" spans="1:10" s="166" customFormat="1" ht="12.75" customHeight="1">
      <c r="A160" s="236"/>
      <c r="B160" s="236"/>
      <c r="C160" s="236"/>
      <c r="D160" s="246" t="s">
        <v>208</v>
      </c>
      <c r="E160" s="175"/>
      <c r="F160" s="382"/>
      <c r="G160" s="382"/>
      <c r="H160" s="382"/>
      <c r="I160" s="344"/>
      <c r="J160" s="344"/>
    </row>
    <row r="161" spans="1:10" s="166" customFormat="1" ht="12.75" customHeight="1">
      <c r="A161" s="236"/>
      <c r="B161" s="236"/>
      <c r="C161" s="236"/>
      <c r="D161" s="332" t="s">
        <v>202</v>
      </c>
      <c r="E161" s="177"/>
      <c r="F161" s="383"/>
      <c r="G161" s="383"/>
      <c r="H161" s="383"/>
      <c r="I161" s="345"/>
      <c r="J161" s="345"/>
    </row>
    <row r="162" spans="1:10" s="166" customFormat="1" ht="15.75" customHeight="1">
      <c r="A162" s="236"/>
      <c r="B162" s="236"/>
      <c r="C162" s="236"/>
      <c r="D162" s="368" t="s">
        <v>307</v>
      </c>
      <c r="E162" s="263">
        <f aca="true" t="shared" si="17" ref="E162:H164">SUM(E163)</f>
        <v>0</v>
      </c>
      <c r="F162" s="377">
        <f t="shared" si="17"/>
        <v>3000</v>
      </c>
      <c r="G162" s="377">
        <f t="shared" si="17"/>
        <v>4000</v>
      </c>
      <c r="H162" s="377">
        <f t="shared" si="17"/>
        <v>5000</v>
      </c>
      <c r="I162" s="428">
        <f>AVERAGE(G162/F162*100)</f>
        <v>133.33333333333331</v>
      </c>
      <c r="J162" s="428">
        <f>AVERAGE(H162/G162*100)</f>
        <v>125</v>
      </c>
    </row>
    <row r="163" spans="1:10" s="210" customFormat="1" ht="13.5">
      <c r="A163" s="184" t="s">
        <v>317</v>
      </c>
      <c r="B163" s="180"/>
      <c r="C163" s="181">
        <v>37</v>
      </c>
      <c r="D163" s="180" t="s">
        <v>280</v>
      </c>
      <c r="E163" s="182">
        <f t="shared" si="17"/>
        <v>0</v>
      </c>
      <c r="F163" s="385">
        <f t="shared" si="17"/>
        <v>3000</v>
      </c>
      <c r="G163" s="385">
        <v>4000</v>
      </c>
      <c r="H163" s="385">
        <v>5000</v>
      </c>
      <c r="I163" s="427">
        <f aca="true" t="shared" si="18" ref="I163:J165">AVERAGE(G163/F163*100)</f>
        <v>133.33333333333331</v>
      </c>
      <c r="J163" s="427">
        <f t="shared" si="18"/>
        <v>125</v>
      </c>
    </row>
    <row r="164" spans="1:10" s="210" customFormat="1" ht="13.5">
      <c r="A164" s="184" t="s">
        <v>317</v>
      </c>
      <c r="B164" s="180"/>
      <c r="C164" s="181">
        <v>372</v>
      </c>
      <c r="D164" s="180" t="s">
        <v>281</v>
      </c>
      <c r="E164" s="182">
        <f>SUM(E165)</f>
        <v>0</v>
      </c>
      <c r="F164" s="385">
        <f t="shared" si="17"/>
        <v>3000</v>
      </c>
      <c r="G164" s="385"/>
      <c r="H164" s="385"/>
      <c r="I164" s="427">
        <f t="shared" si="18"/>
        <v>0</v>
      </c>
      <c r="J164" s="427"/>
    </row>
    <row r="165" spans="1:10" s="191" customFormat="1" ht="13.5" hidden="1">
      <c r="A165" s="184" t="s">
        <v>317</v>
      </c>
      <c r="B165" s="184">
        <v>51</v>
      </c>
      <c r="C165" s="185">
        <v>3722</v>
      </c>
      <c r="D165" s="184" t="s">
        <v>80</v>
      </c>
      <c r="E165" s="186">
        <v>0</v>
      </c>
      <c r="F165" s="388">
        <v>3000</v>
      </c>
      <c r="G165" s="388"/>
      <c r="H165" s="388"/>
      <c r="I165" s="427">
        <f t="shared" si="18"/>
        <v>0</v>
      </c>
      <c r="J165" s="427"/>
    </row>
    <row r="166" spans="1:10" s="191" customFormat="1" ht="14.25" thickBot="1">
      <c r="A166" s="188"/>
      <c r="B166" s="188"/>
      <c r="C166" s="189"/>
      <c r="D166" s="188"/>
      <c r="E166" s="190"/>
      <c r="F166" s="390"/>
      <c r="G166" s="390"/>
      <c r="H166" s="390"/>
      <c r="I166" s="347"/>
      <c r="J166" s="347"/>
    </row>
    <row r="167" spans="1:10" s="166" customFormat="1" ht="15.75" customHeight="1" thickBot="1">
      <c r="A167" s="765" t="s">
        <v>279</v>
      </c>
      <c r="B167" s="766"/>
      <c r="C167" s="766"/>
      <c r="D167" s="767"/>
      <c r="E167" s="169">
        <f>SUM(E171)</f>
        <v>0</v>
      </c>
      <c r="F167" s="380">
        <f>SUM(F171)</f>
        <v>191000</v>
      </c>
      <c r="G167" s="380">
        <f>SUM(G171)</f>
        <v>200000</v>
      </c>
      <c r="H167" s="380">
        <f>SUM(H171)</f>
        <v>200000</v>
      </c>
      <c r="I167" s="343">
        <f>AVERAGE(G167/F167*100)</f>
        <v>104.71204188481676</v>
      </c>
      <c r="J167" s="343">
        <f>AVERAGE(H167/G167*100)</f>
        <v>100</v>
      </c>
    </row>
    <row r="168" spans="1:10" s="166" customFormat="1" ht="15.75" customHeight="1">
      <c r="A168" s="260"/>
      <c r="B168" s="260"/>
      <c r="C168" s="260"/>
      <c r="D168" s="260"/>
      <c r="E168" s="261"/>
      <c r="F168" s="403"/>
      <c r="G168" s="403"/>
      <c r="H168" s="403"/>
      <c r="I168" s="342"/>
      <c r="J168" s="342"/>
    </row>
    <row r="169" spans="1:10" s="166" customFormat="1" ht="12.75" customHeight="1">
      <c r="A169" s="236"/>
      <c r="B169" s="236"/>
      <c r="C169" s="236"/>
      <c r="D169" s="246" t="s">
        <v>208</v>
      </c>
      <c r="E169" s="175"/>
      <c r="F169" s="382"/>
      <c r="G169" s="382"/>
      <c r="H169" s="382"/>
      <c r="I169" s="344"/>
      <c r="J169" s="344"/>
    </row>
    <row r="170" spans="1:10" s="166" customFormat="1" ht="12.75" customHeight="1">
      <c r="A170" s="236"/>
      <c r="B170" s="236"/>
      <c r="C170" s="236"/>
      <c r="D170" s="332" t="s">
        <v>202</v>
      </c>
      <c r="E170" s="177"/>
      <c r="F170" s="383"/>
      <c r="G170" s="383"/>
      <c r="H170" s="383"/>
      <c r="I170" s="345"/>
      <c r="J170" s="345"/>
    </row>
    <row r="171" spans="1:10" s="166" customFormat="1" ht="15.75" customHeight="1">
      <c r="A171" s="236"/>
      <c r="B171" s="236"/>
      <c r="C171" s="236"/>
      <c r="D171" s="368" t="s">
        <v>308</v>
      </c>
      <c r="E171" s="263">
        <f aca="true" t="shared" si="19" ref="E171:H172">SUM(E172)</f>
        <v>0</v>
      </c>
      <c r="F171" s="377">
        <f t="shared" si="19"/>
        <v>191000</v>
      </c>
      <c r="G171" s="377">
        <f t="shared" si="19"/>
        <v>200000</v>
      </c>
      <c r="H171" s="377">
        <f t="shared" si="19"/>
        <v>200000</v>
      </c>
      <c r="I171" s="428">
        <f>AVERAGE(G171/F171*100)</f>
        <v>104.71204188481676</v>
      </c>
      <c r="J171" s="428">
        <f>AVERAGE(H171/G171*100)</f>
        <v>100</v>
      </c>
    </row>
    <row r="172" spans="1:10" s="210" customFormat="1" ht="13.5">
      <c r="A172" s="184" t="s">
        <v>318</v>
      </c>
      <c r="B172" s="180"/>
      <c r="C172" s="181">
        <v>37</v>
      </c>
      <c r="D172" s="180" t="s">
        <v>280</v>
      </c>
      <c r="E172" s="182">
        <f t="shared" si="19"/>
        <v>0</v>
      </c>
      <c r="F172" s="385">
        <f t="shared" si="19"/>
        <v>191000</v>
      </c>
      <c r="G172" s="385">
        <v>200000</v>
      </c>
      <c r="H172" s="385">
        <v>200000</v>
      </c>
      <c r="I172" s="427">
        <f aca="true" t="shared" si="20" ref="I172:J174">AVERAGE(G172/F172*100)</f>
        <v>104.71204188481676</v>
      </c>
      <c r="J172" s="427">
        <f t="shared" si="20"/>
        <v>100</v>
      </c>
    </row>
    <row r="173" spans="1:10" s="210" customFormat="1" ht="13.5">
      <c r="A173" s="184" t="s">
        <v>318</v>
      </c>
      <c r="B173" s="180"/>
      <c r="C173" s="181">
        <v>372</v>
      </c>
      <c r="D173" s="180" t="s">
        <v>281</v>
      </c>
      <c r="E173" s="182">
        <f>SUM(E174)</f>
        <v>0</v>
      </c>
      <c r="F173" s="385">
        <f>SUM(F174)</f>
        <v>191000</v>
      </c>
      <c r="G173" s="385"/>
      <c r="H173" s="385"/>
      <c r="I173" s="427">
        <f t="shared" si="20"/>
        <v>0</v>
      </c>
      <c r="J173" s="427"/>
    </row>
    <row r="174" spans="1:10" s="191" customFormat="1" ht="13.5" hidden="1">
      <c r="A174" s="184" t="s">
        <v>318</v>
      </c>
      <c r="B174" s="184">
        <v>52</v>
      </c>
      <c r="C174" s="185">
        <v>37215</v>
      </c>
      <c r="D174" s="184" t="s">
        <v>282</v>
      </c>
      <c r="E174" s="186">
        <v>0</v>
      </c>
      <c r="F174" s="388">
        <v>191000</v>
      </c>
      <c r="G174" s="388"/>
      <c r="H174" s="388"/>
      <c r="I174" s="427">
        <f t="shared" si="20"/>
        <v>0</v>
      </c>
      <c r="J174" s="427"/>
    </row>
    <row r="175" spans="1:10" s="191" customFormat="1" ht="14.25" thickBot="1">
      <c r="A175" s="188"/>
      <c r="B175" s="188"/>
      <c r="C175" s="189"/>
      <c r="D175" s="188"/>
      <c r="E175" s="190"/>
      <c r="F175" s="390"/>
      <c r="G175" s="390"/>
      <c r="H175" s="390"/>
      <c r="I175" s="347"/>
      <c r="J175" s="347"/>
    </row>
    <row r="176" spans="1:10" s="259" customFormat="1" ht="17.25" thickBot="1">
      <c r="A176" s="804" t="s">
        <v>278</v>
      </c>
      <c r="B176" s="805"/>
      <c r="C176" s="805"/>
      <c r="D176" s="806"/>
      <c r="E176" s="264">
        <f>SUM(E178+E199)</f>
        <v>360000</v>
      </c>
      <c r="F176" s="405">
        <f>SUM(F178+F199)</f>
        <v>141000</v>
      </c>
      <c r="G176" s="405">
        <f>SUM(G178+G199)</f>
        <v>149000</v>
      </c>
      <c r="H176" s="405">
        <f>SUM(H178+H199)</f>
        <v>154000</v>
      </c>
      <c r="I176" s="341">
        <f>AVERAGE(G176/F176*100)</f>
        <v>105.67375886524823</v>
      </c>
      <c r="J176" s="341">
        <f>AVERAGE(H176/G176*100)</f>
        <v>103.35570469798658</v>
      </c>
    </row>
    <row r="177" spans="1:10" s="259" customFormat="1" ht="17.25" thickBot="1">
      <c r="A177" s="257"/>
      <c r="B177" s="257"/>
      <c r="C177" s="257"/>
      <c r="D177" s="257"/>
      <c r="E177" s="258"/>
      <c r="F177" s="402"/>
      <c r="G177" s="402"/>
      <c r="H177" s="402"/>
      <c r="I177" s="342"/>
      <c r="J177" s="342"/>
    </row>
    <row r="178" spans="1:10" s="170" customFormat="1" ht="15.75" thickBot="1">
      <c r="A178" s="765" t="s">
        <v>212</v>
      </c>
      <c r="B178" s="766"/>
      <c r="C178" s="766"/>
      <c r="D178" s="767"/>
      <c r="E178" s="169">
        <f>SUM(E183+E194)</f>
        <v>360000</v>
      </c>
      <c r="F178" s="380">
        <f>SUM(F183+F194)</f>
        <v>106000</v>
      </c>
      <c r="G178" s="380">
        <f>SUM(G183+G194)</f>
        <v>99000</v>
      </c>
      <c r="H178" s="380">
        <f>SUM(H183+H194)</f>
        <v>104000</v>
      </c>
      <c r="I178" s="343">
        <f>AVERAGE(G178/F178*100)</f>
        <v>93.39622641509435</v>
      </c>
      <c r="J178" s="343">
        <f>AVERAGE(H178/G178*100)</f>
        <v>105.05050505050507</v>
      </c>
    </row>
    <row r="179" spans="1:10" s="170" customFormat="1" ht="15">
      <c r="A179" s="260"/>
      <c r="B179" s="260"/>
      <c r="C179" s="260"/>
      <c r="D179" s="260"/>
      <c r="E179" s="265"/>
      <c r="F179" s="406"/>
      <c r="G179" s="406"/>
      <c r="H179" s="406"/>
      <c r="I179" s="342"/>
      <c r="J179" s="342"/>
    </row>
    <row r="180" spans="1:10" s="166" customFormat="1" ht="13.5">
      <c r="A180" s="236"/>
      <c r="B180" s="236"/>
      <c r="C180" s="236"/>
      <c r="D180" s="174" t="s">
        <v>213</v>
      </c>
      <c r="E180" s="175"/>
      <c r="F180" s="382"/>
      <c r="G180" s="382"/>
      <c r="H180" s="382"/>
      <c r="I180" s="352"/>
      <c r="J180" s="352"/>
    </row>
    <row r="181" spans="1:10" s="166" customFormat="1" ht="15" customHeight="1">
      <c r="A181" s="236"/>
      <c r="B181" s="236"/>
      <c r="C181" s="236"/>
      <c r="D181" s="332" t="s">
        <v>214</v>
      </c>
      <c r="E181" s="177"/>
      <c r="F181" s="383"/>
      <c r="G181" s="383"/>
      <c r="H181" s="383"/>
      <c r="I181" s="353"/>
      <c r="J181" s="353"/>
    </row>
    <row r="182" spans="1:10" s="166" customFormat="1" ht="15" customHeight="1">
      <c r="A182" s="236"/>
      <c r="B182" s="236"/>
      <c r="C182" s="236"/>
      <c r="D182" s="774" t="s">
        <v>309</v>
      </c>
      <c r="E182" s="177"/>
      <c r="F182" s="383"/>
      <c r="G182" s="383"/>
      <c r="H182" s="383"/>
      <c r="I182" s="354"/>
      <c r="J182" s="354"/>
    </row>
    <row r="183" spans="1:10" s="166" customFormat="1" ht="15.75" customHeight="1">
      <c r="A183" s="239"/>
      <c r="B183" s="239"/>
      <c r="C183" s="239"/>
      <c r="D183" s="775"/>
      <c r="E183" s="263">
        <f>SUM(E184+E188)</f>
        <v>360000</v>
      </c>
      <c r="F183" s="377">
        <f>SUM(F184+F188)</f>
        <v>102000</v>
      </c>
      <c r="G183" s="377">
        <f>SUM(G184+G188)</f>
        <v>95000</v>
      </c>
      <c r="H183" s="377">
        <f>SUM(H184+H188)</f>
        <v>100000</v>
      </c>
      <c r="I183" s="428">
        <f>AVERAGE(G183/F183*100)</f>
        <v>93.13725490196079</v>
      </c>
      <c r="J183" s="428">
        <f>AVERAGE(H183/G183*100)</f>
        <v>105.26315789473684</v>
      </c>
    </row>
    <row r="184" spans="1:10" s="210" customFormat="1" ht="13.5">
      <c r="A184" s="225" t="s">
        <v>297</v>
      </c>
      <c r="B184" s="180"/>
      <c r="C184" s="223">
        <v>37</v>
      </c>
      <c r="D184" s="224" t="s">
        <v>78</v>
      </c>
      <c r="E184" s="182">
        <f>SUM(E185)</f>
        <v>340000</v>
      </c>
      <c r="F184" s="385">
        <f>SUM(F185)</f>
        <v>87000</v>
      </c>
      <c r="G184" s="385">
        <v>85000</v>
      </c>
      <c r="H184" s="385">
        <v>90000</v>
      </c>
      <c r="I184" s="427">
        <f aca="true" t="shared" si="21" ref="I184:J190">AVERAGE(G184/F184*100)</f>
        <v>97.70114942528735</v>
      </c>
      <c r="J184" s="427">
        <f t="shared" si="21"/>
        <v>105.88235294117648</v>
      </c>
    </row>
    <row r="185" spans="1:10" s="191" customFormat="1" ht="13.5">
      <c r="A185" s="225" t="s">
        <v>297</v>
      </c>
      <c r="B185" s="180"/>
      <c r="C185" s="223">
        <v>372</v>
      </c>
      <c r="D185" s="224" t="s">
        <v>78</v>
      </c>
      <c r="E185" s="182">
        <f>SUM(E186:E187)</f>
        <v>340000</v>
      </c>
      <c r="F185" s="385">
        <f>SUM(F186:F187)</f>
        <v>87000</v>
      </c>
      <c r="G185" s="385"/>
      <c r="H185" s="385"/>
      <c r="I185" s="427">
        <f t="shared" si="21"/>
        <v>0</v>
      </c>
      <c r="J185" s="427"/>
    </row>
    <row r="186" spans="1:10" s="191" customFormat="1" ht="13.5" hidden="1">
      <c r="A186" s="225" t="s">
        <v>297</v>
      </c>
      <c r="B186" s="184">
        <v>53</v>
      </c>
      <c r="C186" s="225">
        <v>3721</v>
      </c>
      <c r="D186" s="226" t="s">
        <v>79</v>
      </c>
      <c r="E186" s="186">
        <v>320000</v>
      </c>
      <c r="F186" s="388">
        <v>80000</v>
      </c>
      <c r="G186" s="388"/>
      <c r="H186" s="388"/>
      <c r="I186" s="427">
        <f t="shared" si="21"/>
        <v>0</v>
      </c>
      <c r="J186" s="427"/>
    </row>
    <row r="187" spans="1:10" s="191" customFormat="1" ht="13.5" hidden="1">
      <c r="A187" s="225" t="s">
        <v>297</v>
      </c>
      <c r="B187" s="184">
        <v>54</v>
      </c>
      <c r="C187" s="225">
        <v>3722</v>
      </c>
      <c r="D187" s="226" t="s">
        <v>80</v>
      </c>
      <c r="E187" s="186">
        <v>20000</v>
      </c>
      <c r="F187" s="388">
        <v>7000</v>
      </c>
      <c r="G187" s="388"/>
      <c r="H187" s="388"/>
      <c r="I187" s="427">
        <f t="shared" si="21"/>
        <v>0</v>
      </c>
      <c r="J187" s="427"/>
    </row>
    <row r="188" spans="1:10" s="248" customFormat="1" ht="13.5">
      <c r="A188" s="225" t="s">
        <v>297</v>
      </c>
      <c r="B188" s="223"/>
      <c r="C188" s="181">
        <v>38</v>
      </c>
      <c r="D188" s="224" t="s">
        <v>130</v>
      </c>
      <c r="E188" s="182">
        <f>SUM(E189)</f>
        <v>20000</v>
      </c>
      <c r="F188" s="385">
        <f>SUM(F189)</f>
        <v>15000</v>
      </c>
      <c r="G188" s="385">
        <v>10000</v>
      </c>
      <c r="H188" s="385">
        <v>10000</v>
      </c>
      <c r="I188" s="427">
        <f t="shared" si="21"/>
        <v>66.66666666666666</v>
      </c>
      <c r="J188" s="427">
        <f t="shared" si="21"/>
        <v>100</v>
      </c>
    </row>
    <row r="189" spans="1:10" s="248" customFormat="1" ht="13.5">
      <c r="A189" s="225" t="s">
        <v>297</v>
      </c>
      <c r="B189" s="223"/>
      <c r="C189" s="181">
        <v>382</v>
      </c>
      <c r="D189" s="224" t="s">
        <v>39</v>
      </c>
      <c r="E189" s="182">
        <f>SUM(E190)</f>
        <v>20000</v>
      </c>
      <c r="F189" s="385">
        <f>SUM(F190)</f>
        <v>15000</v>
      </c>
      <c r="G189" s="385"/>
      <c r="H189" s="385"/>
      <c r="I189" s="427">
        <f t="shared" si="21"/>
        <v>0</v>
      </c>
      <c r="J189" s="427"/>
    </row>
    <row r="190" spans="1:10" s="241" customFormat="1" ht="13.5" hidden="1">
      <c r="A190" s="225" t="s">
        <v>297</v>
      </c>
      <c r="B190" s="326">
        <v>55</v>
      </c>
      <c r="C190" s="185">
        <v>3822</v>
      </c>
      <c r="D190" s="226" t="s">
        <v>89</v>
      </c>
      <c r="E190" s="186">
        <v>20000</v>
      </c>
      <c r="F190" s="388">
        <v>15000</v>
      </c>
      <c r="G190" s="388"/>
      <c r="H190" s="388"/>
      <c r="I190" s="427">
        <f t="shared" si="21"/>
        <v>0</v>
      </c>
      <c r="J190" s="427"/>
    </row>
    <row r="191" spans="1:10" s="255" customFormat="1" ht="12.75">
      <c r="A191" s="251"/>
      <c r="B191" s="162"/>
      <c r="C191" s="251"/>
      <c r="D191" s="162"/>
      <c r="E191" s="251"/>
      <c r="F191" s="401"/>
      <c r="G191" s="401"/>
      <c r="H191" s="401"/>
      <c r="I191" s="350"/>
      <c r="J191" s="350"/>
    </row>
    <row r="192" spans="2:10" s="266" customFormat="1" ht="13.5">
      <c r="B192" s="227"/>
      <c r="C192" s="267"/>
      <c r="D192" s="268" t="s">
        <v>213</v>
      </c>
      <c r="E192" s="175"/>
      <c r="F192" s="382"/>
      <c r="G192" s="382"/>
      <c r="H192" s="382"/>
      <c r="I192" s="352"/>
      <c r="J192" s="352"/>
    </row>
    <row r="193" spans="2:10" s="266" customFormat="1" ht="13.5">
      <c r="B193" s="227"/>
      <c r="C193" s="267"/>
      <c r="D193" s="331" t="s">
        <v>202</v>
      </c>
      <c r="E193" s="269"/>
      <c r="F193" s="407"/>
      <c r="G193" s="407"/>
      <c r="H193" s="407"/>
      <c r="I193" s="353"/>
      <c r="J193" s="353"/>
    </row>
    <row r="194" spans="3:10" s="227" customFormat="1" ht="27">
      <c r="C194" s="267"/>
      <c r="D194" s="369" t="s">
        <v>310</v>
      </c>
      <c r="E194" s="263">
        <f aca="true" t="shared" si="22" ref="E194:H196">SUM(E195)</f>
        <v>0</v>
      </c>
      <c r="F194" s="377">
        <f t="shared" si="22"/>
        <v>4000</v>
      </c>
      <c r="G194" s="377">
        <f t="shared" si="22"/>
        <v>4000</v>
      </c>
      <c r="H194" s="377">
        <f t="shared" si="22"/>
        <v>4000</v>
      </c>
      <c r="I194" s="429">
        <f>AVERAGE(G194/F194*100)</f>
        <v>100</v>
      </c>
      <c r="J194" s="429">
        <f>AVERAGE(H194/G194*100)</f>
        <v>100</v>
      </c>
    </row>
    <row r="195" spans="1:10" s="248" customFormat="1" ht="13.5">
      <c r="A195" s="225" t="s">
        <v>311</v>
      </c>
      <c r="B195" s="223"/>
      <c r="C195" s="181">
        <v>37</v>
      </c>
      <c r="D195" s="224" t="s">
        <v>78</v>
      </c>
      <c r="E195" s="182">
        <f t="shared" si="22"/>
        <v>0</v>
      </c>
      <c r="F195" s="385">
        <f t="shared" si="22"/>
        <v>4000</v>
      </c>
      <c r="G195" s="385">
        <v>4000</v>
      </c>
      <c r="H195" s="385">
        <v>4000</v>
      </c>
      <c r="I195" s="427">
        <f aca="true" t="shared" si="23" ref="I195:J197">AVERAGE(G195/F195*100)</f>
        <v>100</v>
      </c>
      <c r="J195" s="427">
        <f t="shared" si="23"/>
        <v>100</v>
      </c>
    </row>
    <row r="196" spans="1:10" s="248" customFormat="1" ht="13.5">
      <c r="A196" s="225" t="s">
        <v>311</v>
      </c>
      <c r="B196" s="223"/>
      <c r="C196" s="181">
        <v>372</v>
      </c>
      <c r="D196" s="224" t="s">
        <v>78</v>
      </c>
      <c r="E196" s="182">
        <f t="shared" si="22"/>
        <v>0</v>
      </c>
      <c r="F196" s="385">
        <f t="shared" si="22"/>
        <v>4000</v>
      </c>
      <c r="G196" s="385"/>
      <c r="H196" s="385"/>
      <c r="I196" s="427">
        <f t="shared" si="23"/>
        <v>0</v>
      </c>
      <c r="J196" s="427"/>
    </row>
    <row r="197" spans="1:10" s="241" customFormat="1" ht="13.5" hidden="1">
      <c r="A197" s="225" t="s">
        <v>311</v>
      </c>
      <c r="B197" s="326">
        <v>56</v>
      </c>
      <c r="C197" s="185">
        <v>3721</v>
      </c>
      <c r="D197" s="226" t="s">
        <v>79</v>
      </c>
      <c r="E197" s="186">
        <v>0</v>
      </c>
      <c r="F197" s="388">
        <v>4000</v>
      </c>
      <c r="G197" s="388"/>
      <c r="H197" s="388"/>
      <c r="I197" s="427">
        <f t="shared" si="23"/>
        <v>0</v>
      </c>
      <c r="J197" s="427"/>
    </row>
    <row r="198" spans="1:10" s="241" customFormat="1" ht="14.25" thickBot="1">
      <c r="A198" s="233"/>
      <c r="B198" s="233"/>
      <c r="C198" s="189"/>
      <c r="D198" s="234"/>
      <c r="E198" s="190"/>
      <c r="F198" s="390"/>
      <c r="G198" s="390"/>
      <c r="H198" s="390"/>
      <c r="I198" s="347"/>
      <c r="J198" s="347"/>
    </row>
    <row r="199" spans="1:10" s="154" customFormat="1" ht="16.5" customHeight="1" thickBot="1">
      <c r="A199" s="776" t="s">
        <v>215</v>
      </c>
      <c r="B199" s="777"/>
      <c r="C199" s="777"/>
      <c r="D199" s="781"/>
      <c r="E199" s="169">
        <f>SUM(E203)</f>
        <v>0</v>
      </c>
      <c r="F199" s="380">
        <f>SUM(F203)</f>
        <v>35000</v>
      </c>
      <c r="G199" s="380">
        <f>SUM(G203)</f>
        <v>50000</v>
      </c>
      <c r="H199" s="380">
        <f>SUM(H203)</f>
        <v>50000</v>
      </c>
      <c r="I199" s="343">
        <f>AVERAGE(G199/F199*100)</f>
        <v>142.85714285714286</v>
      </c>
      <c r="J199" s="343">
        <f>AVERAGE(H199/G199*100)</f>
        <v>100</v>
      </c>
    </row>
    <row r="200" spans="1:10" s="154" customFormat="1" ht="15">
      <c r="A200" s="156"/>
      <c r="B200" s="156"/>
      <c r="C200" s="156"/>
      <c r="D200" s="156"/>
      <c r="E200" s="265"/>
      <c r="F200" s="406"/>
      <c r="G200" s="406"/>
      <c r="H200" s="406"/>
      <c r="I200" s="342"/>
      <c r="J200" s="342"/>
    </row>
    <row r="201" spans="1:10" s="266" customFormat="1" ht="13.5">
      <c r="A201" s="270"/>
      <c r="B201" s="270"/>
      <c r="C201" s="270"/>
      <c r="D201" s="268" t="s">
        <v>216</v>
      </c>
      <c r="E201" s="247"/>
      <c r="F201" s="400"/>
      <c r="G201" s="400"/>
      <c r="H201" s="400"/>
      <c r="I201" s="344"/>
      <c r="J201" s="344"/>
    </row>
    <row r="202" spans="1:10" s="266" customFormat="1" ht="12.75">
      <c r="A202" s="270"/>
      <c r="B202" s="270"/>
      <c r="C202" s="270"/>
      <c r="D202" s="331" t="s">
        <v>200</v>
      </c>
      <c r="E202" s="271"/>
      <c r="F202" s="408"/>
      <c r="G202" s="408"/>
      <c r="H202" s="408"/>
      <c r="I202" s="345"/>
      <c r="J202" s="345"/>
    </row>
    <row r="203" spans="1:10" s="227" customFormat="1" ht="13.5">
      <c r="A203" s="270"/>
      <c r="B203" s="270"/>
      <c r="C203" s="270"/>
      <c r="D203" s="369" t="s">
        <v>319</v>
      </c>
      <c r="E203" s="263">
        <f aca="true" t="shared" si="24" ref="E203:H205">SUM(E204)</f>
        <v>0</v>
      </c>
      <c r="F203" s="377">
        <f t="shared" si="24"/>
        <v>35000</v>
      </c>
      <c r="G203" s="377">
        <f t="shared" si="24"/>
        <v>50000</v>
      </c>
      <c r="H203" s="377">
        <f t="shared" si="24"/>
        <v>50000</v>
      </c>
      <c r="I203" s="429">
        <f>AVERAGE(G203/F203*100)</f>
        <v>142.85714285714286</v>
      </c>
      <c r="J203" s="429">
        <f>AVERAGE(H203/G203*100)</f>
        <v>100</v>
      </c>
    </row>
    <row r="204" spans="1:10" s="210" customFormat="1" ht="13.5">
      <c r="A204" s="184" t="s">
        <v>298</v>
      </c>
      <c r="B204" s="180"/>
      <c r="C204" s="223">
        <v>32</v>
      </c>
      <c r="D204" s="224" t="s">
        <v>185</v>
      </c>
      <c r="E204" s="182">
        <f t="shared" si="24"/>
        <v>0</v>
      </c>
      <c r="F204" s="385">
        <f t="shared" si="24"/>
        <v>35000</v>
      </c>
      <c r="G204" s="385">
        <v>50000</v>
      </c>
      <c r="H204" s="385">
        <v>50000</v>
      </c>
      <c r="I204" s="427">
        <f aca="true" t="shared" si="25" ref="I204:J206">AVERAGE(G204/F204*100)</f>
        <v>142.85714285714286</v>
      </c>
      <c r="J204" s="427">
        <f t="shared" si="25"/>
        <v>100</v>
      </c>
    </row>
    <row r="205" spans="1:10" s="210" customFormat="1" ht="13.5">
      <c r="A205" s="184" t="s">
        <v>298</v>
      </c>
      <c r="B205" s="180"/>
      <c r="C205" s="223">
        <v>323</v>
      </c>
      <c r="D205" s="224" t="s">
        <v>57</v>
      </c>
      <c r="E205" s="182">
        <f t="shared" si="24"/>
        <v>0</v>
      </c>
      <c r="F205" s="385">
        <f t="shared" si="24"/>
        <v>35000</v>
      </c>
      <c r="G205" s="385"/>
      <c r="H205" s="385"/>
      <c r="I205" s="427">
        <f t="shared" si="25"/>
        <v>0</v>
      </c>
      <c r="J205" s="427"/>
    </row>
    <row r="206" spans="1:10" s="241" customFormat="1" ht="13.5" hidden="1">
      <c r="A206" s="184" t="s">
        <v>298</v>
      </c>
      <c r="B206" s="225">
        <v>57</v>
      </c>
      <c r="C206" s="185">
        <v>3234</v>
      </c>
      <c r="D206" s="226" t="s">
        <v>61</v>
      </c>
      <c r="E206" s="186">
        <v>0</v>
      </c>
      <c r="F206" s="388">
        <v>35000</v>
      </c>
      <c r="G206" s="388"/>
      <c r="H206" s="388"/>
      <c r="I206" s="427">
        <f t="shared" si="25"/>
        <v>0</v>
      </c>
      <c r="J206" s="427"/>
    </row>
    <row r="207" spans="1:10" s="241" customFormat="1" ht="14.25" thickBot="1">
      <c r="A207" s="191"/>
      <c r="C207" s="254"/>
      <c r="D207" s="242"/>
      <c r="E207" s="243"/>
      <c r="F207" s="399"/>
      <c r="G207" s="399"/>
      <c r="H207" s="399"/>
      <c r="I207" s="347"/>
      <c r="J207" s="347"/>
    </row>
    <row r="208" spans="1:10" s="259" customFormat="1" ht="17.25" customHeight="1" thickBot="1">
      <c r="A208" s="782" t="s">
        <v>217</v>
      </c>
      <c r="B208" s="783"/>
      <c r="C208" s="783"/>
      <c r="D208" s="784"/>
      <c r="E208" s="264">
        <f>SUM(E210+E244)</f>
        <v>15000</v>
      </c>
      <c r="F208" s="405">
        <f>SUM(F210+F244)</f>
        <v>140000</v>
      </c>
      <c r="G208" s="405">
        <f>SUM(G210+G244)</f>
        <v>175000</v>
      </c>
      <c r="H208" s="405">
        <f>SUM(H210+H244)</f>
        <v>195000</v>
      </c>
      <c r="I208" s="341">
        <f>AVERAGE(G208/F208*100)</f>
        <v>125</v>
      </c>
      <c r="J208" s="341">
        <f>AVERAGE(H208/G208*100)</f>
        <v>111.42857142857143</v>
      </c>
    </row>
    <row r="209" spans="1:10" s="259" customFormat="1" ht="17.25" thickBot="1">
      <c r="A209" s="272"/>
      <c r="B209" s="272"/>
      <c r="C209" s="272"/>
      <c r="D209" s="272"/>
      <c r="E209" s="258"/>
      <c r="F209" s="402"/>
      <c r="G209" s="402"/>
      <c r="H209" s="402"/>
      <c r="I209" s="342"/>
      <c r="J209" s="342"/>
    </row>
    <row r="210" spans="1:10" s="154" customFormat="1" ht="16.5" customHeight="1" thickBot="1">
      <c r="A210" s="785" t="s">
        <v>218</v>
      </c>
      <c r="B210" s="786"/>
      <c r="C210" s="786"/>
      <c r="D210" s="787"/>
      <c r="E210" s="169">
        <f>SUM(E214+E221+E228+E239)</f>
        <v>5000</v>
      </c>
      <c r="F210" s="380">
        <f>SUM(F214+F221+F228+F239)</f>
        <v>135000</v>
      </c>
      <c r="G210" s="380">
        <f>SUM(G214+G221+G228+G239)</f>
        <v>170000</v>
      </c>
      <c r="H210" s="380">
        <f>SUM(H214+H221+H228+H239)</f>
        <v>190000</v>
      </c>
      <c r="I210" s="343">
        <f>AVERAGE(G210/F210*100)</f>
        <v>125.92592592592592</v>
      </c>
      <c r="J210" s="343">
        <f>AVERAGE(H210/G210*100)</f>
        <v>111.76470588235294</v>
      </c>
    </row>
    <row r="211" spans="1:10" s="154" customFormat="1" ht="15">
      <c r="A211" s="273"/>
      <c r="B211" s="273"/>
      <c r="C211" s="273"/>
      <c r="D211" s="273"/>
      <c r="E211" s="265"/>
      <c r="F211" s="406"/>
      <c r="G211" s="406"/>
      <c r="H211" s="406"/>
      <c r="I211" s="342"/>
      <c r="J211" s="342"/>
    </row>
    <row r="212" spans="1:10" ht="13.5">
      <c r="A212" s="807"/>
      <c r="B212" s="807"/>
      <c r="C212" s="808"/>
      <c r="D212" s="174" t="s">
        <v>219</v>
      </c>
      <c r="E212" s="175"/>
      <c r="F212" s="382"/>
      <c r="G212" s="382"/>
      <c r="H212" s="382"/>
      <c r="I212" s="344"/>
      <c r="J212" s="344"/>
    </row>
    <row r="213" spans="1:10" ht="13.5">
      <c r="A213" s="807"/>
      <c r="B213" s="807"/>
      <c r="C213" s="808"/>
      <c r="D213" s="332" t="s">
        <v>220</v>
      </c>
      <c r="E213" s="177"/>
      <c r="F213" s="383"/>
      <c r="G213" s="383"/>
      <c r="H213" s="383"/>
      <c r="I213" s="345"/>
      <c r="J213" s="345"/>
    </row>
    <row r="214" spans="1:10" s="166" customFormat="1" ht="13.5">
      <c r="A214" s="809"/>
      <c r="B214" s="809"/>
      <c r="C214" s="810"/>
      <c r="D214" s="363" t="s">
        <v>320</v>
      </c>
      <c r="E214" s="263">
        <f aca="true" t="shared" si="26" ref="E214:H216">SUM(E215)</f>
        <v>5000</v>
      </c>
      <c r="F214" s="377">
        <f t="shared" si="26"/>
        <v>100000</v>
      </c>
      <c r="G214" s="377">
        <f t="shared" si="26"/>
        <v>120000</v>
      </c>
      <c r="H214" s="377">
        <f t="shared" si="26"/>
        <v>150000</v>
      </c>
      <c r="I214" s="429">
        <f>AVERAGE(G214/F214*100)</f>
        <v>120</v>
      </c>
      <c r="J214" s="429">
        <f>AVERAGE(H214/G214*100)</f>
        <v>125</v>
      </c>
    </row>
    <row r="215" spans="1:10" s="248" customFormat="1" ht="13.5">
      <c r="A215" s="211" t="s">
        <v>297</v>
      </c>
      <c r="B215" s="223"/>
      <c r="C215" s="181">
        <v>32</v>
      </c>
      <c r="D215" s="224" t="s">
        <v>185</v>
      </c>
      <c r="E215" s="182">
        <f t="shared" si="26"/>
        <v>5000</v>
      </c>
      <c r="F215" s="385">
        <f t="shared" si="26"/>
        <v>100000</v>
      </c>
      <c r="G215" s="385">
        <v>120000</v>
      </c>
      <c r="H215" s="385">
        <v>150000</v>
      </c>
      <c r="I215" s="427">
        <f aca="true" t="shared" si="27" ref="I215:J217">AVERAGE(G215/F215*100)</f>
        <v>120</v>
      </c>
      <c r="J215" s="427">
        <f t="shared" si="27"/>
        <v>125</v>
      </c>
    </row>
    <row r="216" spans="1:10" s="248" customFormat="1" ht="13.5">
      <c r="A216" s="211" t="s">
        <v>297</v>
      </c>
      <c r="B216" s="223"/>
      <c r="C216" s="181">
        <v>323</v>
      </c>
      <c r="D216" s="224" t="s">
        <v>57</v>
      </c>
      <c r="E216" s="182">
        <f t="shared" si="26"/>
        <v>5000</v>
      </c>
      <c r="F216" s="385">
        <f t="shared" si="26"/>
        <v>100000</v>
      </c>
      <c r="G216" s="385"/>
      <c r="H216" s="385"/>
      <c r="I216" s="427">
        <f t="shared" si="27"/>
        <v>0</v>
      </c>
      <c r="J216" s="427"/>
    </row>
    <row r="217" spans="1:10" s="241" customFormat="1" ht="13.5" hidden="1">
      <c r="A217" s="211" t="s">
        <v>297</v>
      </c>
      <c r="B217" s="225">
        <v>58</v>
      </c>
      <c r="C217" s="185">
        <v>3239</v>
      </c>
      <c r="D217" s="226" t="s">
        <v>221</v>
      </c>
      <c r="E217" s="186">
        <v>5000</v>
      </c>
      <c r="F217" s="388">
        <v>100000</v>
      </c>
      <c r="G217" s="388"/>
      <c r="H217" s="388"/>
      <c r="I217" s="427">
        <f t="shared" si="27"/>
        <v>0</v>
      </c>
      <c r="J217" s="427"/>
    </row>
    <row r="218" spans="1:10" s="241" customFormat="1" ht="13.5">
      <c r="A218" s="233"/>
      <c r="B218" s="233"/>
      <c r="C218" s="189"/>
      <c r="D218" s="234"/>
      <c r="E218" s="190"/>
      <c r="F218" s="390"/>
      <c r="G218" s="390"/>
      <c r="H218" s="390"/>
      <c r="I218" s="347"/>
      <c r="J218" s="347"/>
    </row>
    <row r="219" spans="1:10" ht="13.5">
      <c r="A219" s="187"/>
      <c r="B219" s="166"/>
      <c r="C219" s="274"/>
      <c r="D219" s="268" t="s">
        <v>219</v>
      </c>
      <c r="E219" s="175"/>
      <c r="F219" s="382"/>
      <c r="G219" s="382"/>
      <c r="H219" s="382"/>
      <c r="I219" s="768">
        <v>0</v>
      </c>
      <c r="J219" s="768">
        <v>0</v>
      </c>
    </row>
    <row r="220" spans="1:10" ht="13.5">
      <c r="A220" s="187"/>
      <c r="B220" s="166"/>
      <c r="C220" s="274"/>
      <c r="D220" s="331" t="s">
        <v>222</v>
      </c>
      <c r="E220" s="177"/>
      <c r="F220" s="383"/>
      <c r="G220" s="383"/>
      <c r="H220" s="383"/>
      <c r="I220" s="769"/>
      <c r="J220" s="769"/>
    </row>
    <row r="221" spans="1:10" s="166" customFormat="1" ht="13.5">
      <c r="A221" s="183"/>
      <c r="C221" s="274"/>
      <c r="D221" s="369" t="s">
        <v>321</v>
      </c>
      <c r="E221" s="263">
        <f aca="true" t="shared" si="28" ref="E221:H223">SUM(E222)</f>
        <v>0</v>
      </c>
      <c r="F221" s="377">
        <f t="shared" si="28"/>
        <v>15000</v>
      </c>
      <c r="G221" s="377">
        <f t="shared" si="28"/>
        <v>20000</v>
      </c>
      <c r="H221" s="377">
        <f t="shared" si="28"/>
        <v>20000</v>
      </c>
      <c r="I221" s="770"/>
      <c r="J221" s="770"/>
    </row>
    <row r="222" spans="1:10" s="248" customFormat="1" ht="13.5">
      <c r="A222" s="225" t="s">
        <v>311</v>
      </c>
      <c r="B222" s="223"/>
      <c r="C222" s="181">
        <v>38</v>
      </c>
      <c r="D222" s="224" t="s">
        <v>130</v>
      </c>
      <c r="E222" s="182">
        <f t="shared" si="28"/>
        <v>0</v>
      </c>
      <c r="F222" s="385">
        <f t="shared" si="28"/>
        <v>15000</v>
      </c>
      <c r="G222" s="385">
        <v>20000</v>
      </c>
      <c r="H222" s="385">
        <v>20000</v>
      </c>
      <c r="I222" s="427">
        <f aca="true" t="shared" si="29" ref="I222:J224">AVERAGE(G222/F222*100)</f>
        <v>133.33333333333331</v>
      </c>
      <c r="J222" s="427">
        <f t="shared" si="29"/>
        <v>100</v>
      </c>
    </row>
    <row r="223" spans="1:10" s="248" customFormat="1" ht="13.5">
      <c r="A223" s="225" t="s">
        <v>311</v>
      </c>
      <c r="B223" s="223"/>
      <c r="C223" s="181">
        <v>381</v>
      </c>
      <c r="D223" s="224" t="s">
        <v>38</v>
      </c>
      <c r="E223" s="182">
        <f t="shared" si="28"/>
        <v>0</v>
      </c>
      <c r="F223" s="385">
        <f t="shared" si="28"/>
        <v>15000</v>
      </c>
      <c r="G223" s="385"/>
      <c r="H223" s="385"/>
      <c r="I223" s="427">
        <f t="shared" si="29"/>
        <v>0</v>
      </c>
      <c r="J223" s="427"/>
    </row>
    <row r="224" spans="1:10" s="241" customFormat="1" ht="13.5" hidden="1">
      <c r="A224" s="225" t="s">
        <v>311</v>
      </c>
      <c r="B224" s="225">
        <v>59</v>
      </c>
      <c r="C224" s="185">
        <v>3811</v>
      </c>
      <c r="D224" s="226" t="s">
        <v>284</v>
      </c>
      <c r="E224" s="186">
        <v>0</v>
      </c>
      <c r="F224" s="388">
        <v>15000</v>
      </c>
      <c r="G224" s="388"/>
      <c r="H224" s="388"/>
      <c r="I224" s="427">
        <f t="shared" si="29"/>
        <v>0</v>
      </c>
      <c r="J224" s="427"/>
    </row>
    <row r="225" spans="1:10" s="241" customFormat="1" ht="13.5">
      <c r="A225" s="233"/>
      <c r="B225" s="233"/>
      <c r="C225" s="189"/>
      <c r="D225" s="234"/>
      <c r="E225" s="190"/>
      <c r="F225" s="390"/>
      <c r="G225" s="390"/>
      <c r="H225" s="390"/>
      <c r="I225" s="347"/>
      <c r="J225" s="347"/>
    </row>
    <row r="226" spans="1:10" ht="13.5">
      <c r="A226" s="187"/>
      <c r="B226" s="166"/>
      <c r="C226" s="274"/>
      <c r="D226" s="268" t="s">
        <v>219</v>
      </c>
      <c r="E226" s="175"/>
      <c r="F226" s="382"/>
      <c r="G226" s="382"/>
      <c r="H226" s="382"/>
      <c r="I226" s="344"/>
      <c r="J226" s="344"/>
    </row>
    <row r="227" spans="1:10" ht="13.5">
      <c r="A227" s="187"/>
      <c r="B227" s="166"/>
      <c r="C227" s="274"/>
      <c r="D227" s="331" t="s">
        <v>202</v>
      </c>
      <c r="E227" s="177"/>
      <c r="F227" s="383"/>
      <c r="G227" s="383"/>
      <c r="H227" s="383"/>
      <c r="I227" s="345"/>
      <c r="J227" s="345"/>
    </row>
    <row r="228" spans="1:10" s="166" customFormat="1" ht="13.5">
      <c r="A228" s="183"/>
      <c r="C228" s="274"/>
      <c r="D228" s="370" t="s">
        <v>322</v>
      </c>
      <c r="E228" s="263">
        <f>SUM(E229+E232)</f>
        <v>0</v>
      </c>
      <c r="F228" s="377">
        <f>SUM(F229+F232)</f>
        <v>15000</v>
      </c>
      <c r="G228" s="377">
        <f>SUM(G229+G232)</f>
        <v>25000</v>
      </c>
      <c r="H228" s="377">
        <f>SUM(H229+H232)</f>
        <v>15000</v>
      </c>
      <c r="I228" s="429">
        <f>AVERAGE(G228/F228*100)</f>
        <v>166.66666666666669</v>
      </c>
      <c r="J228" s="429">
        <f>AVERAGE(H228/G228*100)</f>
        <v>60</v>
      </c>
    </row>
    <row r="229" spans="1:10" s="248" customFormat="1" ht="13.5">
      <c r="A229" s="225" t="s">
        <v>312</v>
      </c>
      <c r="B229" s="223"/>
      <c r="C229" s="223">
        <v>32</v>
      </c>
      <c r="D229" s="224" t="s">
        <v>185</v>
      </c>
      <c r="E229" s="182">
        <f>SUM(E230)</f>
        <v>0</v>
      </c>
      <c r="F229" s="385">
        <f>SUM(F230)</f>
        <v>5000</v>
      </c>
      <c r="G229" s="385">
        <v>5000</v>
      </c>
      <c r="H229" s="385">
        <v>5000</v>
      </c>
      <c r="I229" s="427">
        <f aca="true" t="shared" si="30" ref="I229:J234">AVERAGE(G229/F229*100)</f>
        <v>100</v>
      </c>
      <c r="J229" s="427">
        <f t="shared" si="30"/>
        <v>100</v>
      </c>
    </row>
    <row r="230" spans="1:10" s="248" customFormat="1" ht="13.5">
      <c r="A230" s="225" t="s">
        <v>312</v>
      </c>
      <c r="B230" s="223"/>
      <c r="C230" s="223">
        <v>322</v>
      </c>
      <c r="D230" s="224" t="s">
        <v>53</v>
      </c>
      <c r="E230" s="182">
        <f>SUM(E231)</f>
        <v>0</v>
      </c>
      <c r="F230" s="385">
        <f>SUM(F231)</f>
        <v>5000</v>
      </c>
      <c r="G230" s="385"/>
      <c r="H230" s="385"/>
      <c r="I230" s="427">
        <f t="shared" si="30"/>
        <v>0</v>
      </c>
      <c r="J230" s="427"/>
    </row>
    <row r="231" spans="1:10" s="241" customFormat="1" ht="13.5" hidden="1">
      <c r="A231" s="225" t="s">
        <v>312</v>
      </c>
      <c r="B231" s="225">
        <v>60</v>
      </c>
      <c r="C231" s="225">
        <v>3227</v>
      </c>
      <c r="D231" s="226" t="s">
        <v>224</v>
      </c>
      <c r="E231" s="186">
        <v>0</v>
      </c>
      <c r="F231" s="388">
        <v>5000</v>
      </c>
      <c r="G231" s="388"/>
      <c r="H231" s="388"/>
      <c r="I231" s="427">
        <f t="shared" si="30"/>
        <v>0</v>
      </c>
      <c r="J231" s="427"/>
    </row>
    <row r="232" spans="1:10" s="248" customFormat="1" ht="13.5">
      <c r="A232" s="225" t="s">
        <v>312</v>
      </c>
      <c r="B232" s="223"/>
      <c r="C232" s="223">
        <v>42</v>
      </c>
      <c r="D232" s="224" t="s">
        <v>283</v>
      </c>
      <c r="E232" s="182">
        <f>SUM(E233)</f>
        <v>0</v>
      </c>
      <c r="F232" s="385">
        <f>SUM(F233)</f>
        <v>10000</v>
      </c>
      <c r="G232" s="385">
        <v>20000</v>
      </c>
      <c r="H232" s="385">
        <v>10000</v>
      </c>
      <c r="I232" s="427">
        <f t="shared" si="30"/>
        <v>200</v>
      </c>
      <c r="J232" s="427">
        <f t="shared" si="30"/>
        <v>50</v>
      </c>
    </row>
    <row r="233" spans="1:10" s="248" customFormat="1" ht="13.5">
      <c r="A233" s="225" t="s">
        <v>312</v>
      </c>
      <c r="B233" s="223"/>
      <c r="C233" s="223">
        <v>422</v>
      </c>
      <c r="D233" s="224" t="s">
        <v>100</v>
      </c>
      <c r="E233" s="182">
        <f>SUM(E234)</f>
        <v>0</v>
      </c>
      <c r="F233" s="385">
        <f>SUM(F234)</f>
        <v>10000</v>
      </c>
      <c r="G233" s="385"/>
      <c r="H233" s="385"/>
      <c r="I233" s="427">
        <f t="shared" si="30"/>
        <v>0</v>
      </c>
      <c r="J233" s="427"/>
    </row>
    <row r="234" spans="1:10" s="241" customFormat="1" ht="13.5" hidden="1">
      <c r="A234" s="225" t="s">
        <v>312</v>
      </c>
      <c r="B234" s="225">
        <v>61</v>
      </c>
      <c r="C234" s="225">
        <v>4223</v>
      </c>
      <c r="D234" s="226" t="s">
        <v>114</v>
      </c>
      <c r="E234" s="186">
        <v>0</v>
      </c>
      <c r="F234" s="388">
        <v>10000</v>
      </c>
      <c r="G234" s="388"/>
      <c r="H234" s="388"/>
      <c r="I234" s="427">
        <f t="shared" si="30"/>
        <v>0</v>
      </c>
      <c r="J234" s="427"/>
    </row>
    <row r="235" spans="1:10" s="255" customFormat="1" ht="12.75">
      <c r="A235" s="251"/>
      <c r="B235" s="162"/>
      <c r="C235" s="251"/>
      <c r="D235" s="162"/>
      <c r="E235" s="251"/>
      <c r="F235" s="401"/>
      <c r="G235" s="401"/>
      <c r="H235" s="401"/>
      <c r="I235" s="350"/>
      <c r="J235" s="350"/>
    </row>
    <row r="236" spans="1:10" ht="13.5">
      <c r="A236" s="187"/>
      <c r="B236" s="166"/>
      <c r="C236" s="274"/>
      <c r="D236" s="268" t="s">
        <v>219</v>
      </c>
      <c r="E236" s="175"/>
      <c r="F236" s="382"/>
      <c r="G236" s="382"/>
      <c r="H236" s="382"/>
      <c r="I236" s="352"/>
      <c r="J236" s="352"/>
    </row>
    <row r="237" spans="3:10" s="275" customFormat="1" ht="13.5">
      <c r="C237" s="276"/>
      <c r="D237" s="331" t="s">
        <v>225</v>
      </c>
      <c r="E237" s="277"/>
      <c r="F237" s="409"/>
      <c r="G237" s="409"/>
      <c r="H237" s="409"/>
      <c r="I237" s="353"/>
      <c r="J237" s="353"/>
    </row>
    <row r="238" spans="1:10" ht="13.5">
      <c r="A238" s="187"/>
      <c r="B238" s="166"/>
      <c r="C238" s="274"/>
      <c r="D238" s="774" t="s">
        <v>323</v>
      </c>
      <c r="E238" s="177"/>
      <c r="F238" s="383"/>
      <c r="G238" s="383"/>
      <c r="H238" s="383"/>
      <c r="I238" s="353"/>
      <c r="J238" s="353"/>
    </row>
    <row r="239" spans="1:10" s="166" customFormat="1" ht="13.5">
      <c r="A239" s="183"/>
      <c r="C239" s="274"/>
      <c r="D239" s="775"/>
      <c r="E239" s="263">
        <f aca="true" t="shared" si="31" ref="E239:H240">SUM(E240)</f>
        <v>0</v>
      </c>
      <c r="F239" s="377">
        <f t="shared" si="31"/>
        <v>5000</v>
      </c>
      <c r="G239" s="377">
        <f t="shared" si="31"/>
        <v>5000</v>
      </c>
      <c r="H239" s="377">
        <f t="shared" si="31"/>
        <v>5000</v>
      </c>
      <c r="I239" s="429">
        <f>AVERAGE(G239/F239*100)</f>
        <v>100</v>
      </c>
      <c r="J239" s="429">
        <f>AVERAGE(H239/G239*100)</f>
        <v>100</v>
      </c>
    </row>
    <row r="240" spans="1:10" s="248" customFormat="1" ht="13.5">
      <c r="A240" s="225" t="s">
        <v>313</v>
      </c>
      <c r="B240" s="223"/>
      <c r="C240" s="223">
        <v>32</v>
      </c>
      <c r="D240" s="224" t="s">
        <v>185</v>
      </c>
      <c r="E240" s="182">
        <f t="shared" si="31"/>
        <v>0</v>
      </c>
      <c r="F240" s="385">
        <f t="shared" si="31"/>
        <v>5000</v>
      </c>
      <c r="G240" s="385">
        <v>5000</v>
      </c>
      <c r="H240" s="385">
        <v>5000</v>
      </c>
      <c r="I240" s="427">
        <f aca="true" t="shared" si="32" ref="I240:J242">AVERAGE(G240/F240*100)</f>
        <v>100</v>
      </c>
      <c r="J240" s="427">
        <f t="shared" si="32"/>
        <v>100</v>
      </c>
    </row>
    <row r="241" spans="1:10" s="248" customFormat="1" ht="13.5">
      <c r="A241" s="225" t="s">
        <v>313</v>
      </c>
      <c r="B241" s="223"/>
      <c r="C241" s="223">
        <v>323</v>
      </c>
      <c r="D241" s="224" t="s">
        <v>119</v>
      </c>
      <c r="E241" s="182">
        <f>SUM(E242:E242)</f>
        <v>0</v>
      </c>
      <c r="F241" s="385">
        <f>SUM(F242)</f>
        <v>5000</v>
      </c>
      <c r="G241" s="385"/>
      <c r="H241" s="385"/>
      <c r="I241" s="427">
        <f t="shared" si="32"/>
        <v>0</v>
      </c>
      <c r="J241" s="427"/>
    </row>
    <row r="242" spans="1:10" s="241" customFormat="1" ht="13.5" hidden="1">
      <c r="A242" s="225" t="s">
        <v>313</v>
      </c>
      <c r="B242" s="225">
        <v>62</v>
      </c>
      <c r="C242" s="225">
        <v>3237</v>
      </c>
      <c r="D242" s="226" t="s">
        <v>226</v>
      </c>
      <c r="E242" s="186">
        <v>0</v>
      </c>
      <c r="F242" s="388">
        <v>5000</v>
      </c>
      <c r="G242" s="388"/>
      <c r="H242" s="388"/>
      <c r="I242" s="427">
        <f t="shared" si="32"/>
        <v>0</v>
      </c>
      <c r="J242" s="427"/>
    </row>
    <row r="243" spans="1:10" s="241" customFormat="1" ht="14.25" thickBot="1">
      <c r="A243" s="233"/>
      <c r="B243" s="233"/>
      <c r="C243" s="233"/>
      <c r="D243" s="234"/>
      <c r="E243" s="190"/>
      <c r="F243" s="390"/>
      <c r="G243" s="390"/>
      <c r="H243" s="390"/>
      <c r="I243" s="347"/>
      <c r="J243" s="347"/>
    </row>
    <row r="244" spans="1:10" s="154" customFormat="1" ht="15.75" thickBot="1">
      <c r="A244" s="776" t="s">
        <v>227</v>
      </c>
      <c r="B244" s="777"/>
      <c r="C244" s="777"/>
      <c r="D244" s="777"/>
      <c r="E244" s="169">
        <f>SUM(E248)</f>
        <v>10000</v>
      </c>
      <c r="F244" s="380">
        <f>SUM(F248)</f>
        <v>5000</v>
      </c>
      <c r="G244" s="380">
        <f>SUM(G248)</f>
        <v>5000</v>
      </c>
      <c r="H244" s="380">
        <f>SUM(H248)</f>
        <v>5000</v>
      </c>
      <c r="I244" s="343">
        <f>AVERAGE(G244/F244*100)</f>
        <v>100</v>
      </c>
      <c r="J244" s="343">
        <f>AVERAGE(H244/G244*100)</f>
        <v>100</v>
      </c>
    </row>
    <row r="245" spans="1:10" s="154" customFormat="1" ht="15">
      <c r="A245" s="156"/>
      <c r="B245" s="156"/>
      <c r="C245" s="156"/>
      <c r="D245" s="156"/>
      <c r="E245" s="265"/>
      <c r="F245" s="406"/>
      <c r="G245" s="406"/>
      <c r="H245" s="406"/>
      <c r="I245" s="342"/>
      <c r="J245" s="342"/>
    </row>
    <row r="246" spans="2:10" ht="13.5">
      <c r="B246" s="166"/>
      <c r="C246" s="274"/>
      <c r="D246" s="268" t="s">
        <v>228</v>
      </c>
      <c r="E246" s="175"/>
      <c r="F246" s="382"/>
      <c r="G246" s="382"/>
      <c r="H246" s="382"/>
      <c r="I246" s="352"/>
      <c r="J246" s="352"/>
    </row>
    <row r="247" spans="2:10" ht="14.25" customHeight="1">
      <c r="B247" s="166"/>
      <c r="C247" s="274"/>
      <c r="D247" s="331" t="s">
        <v>222</v>
      </c>
      <c r="E247" s="177"/>
      <c r="F247" s="383"/>
      <c r="G247" s="383"/>
      <c r="H247" s="383"/>
      <c r="I247" s="353"/>
      <c r="J247" s="353"/>
    </row>
    <row r="248" spans="3:10" s="166" customFormat="1" ht="13.5">
      <c r="C248" s="274"/>
      <c r="D248" s="369" t="s">
        <v>324</v>
      </c>
      <c r="E248" s="263">
        <f aca="true" t="shared" si="33" ref="E248:H250">SUM(E249)</f>
        <v>10000</v>
      </c>
      <c r="F248" s="377">
        <f t="shared" si="33"/>
        <v>5000</v>
      </c>
      <c r="G248" s="377">
        <f t="shared" si="33"/>
        <v>5000</v>
      </c>
      <c r="H248" s="377">
        <f t="shared" si="33"/>
        <v>5000</v>
      </c>
      <c r="I248" s="429">
        <f>AVERAGE(G248/F248*100)</f>
        <v>100</v>
      </c>
      <c r="J248" s="429">
        <f>AVERAGE(H248/G248*100)</f>
        <v>100</v>
      </c>
    </row>
    <row r="249" spans="1:10" s="248" customFormat="1" ht="13.5">
      <c r="A249" s="184" t="s">
        <v>298</v>
      </c>
      <c r="B249" s="223"/>
      <c r="C249" s="181">
        <v>36</v>
      </c>
      <c r="D249" s="224" t="s">
        <v>223</v>
      </c>
      <c r="E249" s="182">
        <f t="shared" si="33"/>
        <v>10000</v>
      </c>
      <c r="F249" s="385">
        <f t="shared" si="33"/>
        <v>5000</v>
      </c>
      <c r="G249" s="385">
        <v>5000</v>
      </c>
      <c r="H249" s="385">
        <v>5000</v>
      </c>
      <c r="I249" s="427">
        <f aca="true" t="shared" si="34" ref="I249:J251">AVERAGE(G249/F249*100)</f>
        <v>100</v>
      </c>
      <c r="J249" s="427">
        <f t="shared" si="34"/>
        <v>100</v>
      </c>
    </row>
    <row r="250" spans="1:10" s="248" customFormat="1" ht="13.5">
      <c r="A250" s="184" t="s">
        <v>298</v>
      </c>
      <c r="B250" s="223"/>
      <c r="C250" s="181">
        <v>363</v>
      </c>
      <c r="D250" s="224" t="s">
        <v>141</v>
      </c>
      <c r="E250" s="182">
        <f t="shared" si="33"/>
        <v>10000</v>
      </c>
      <c r="F250" s="385">
        <f t="shared" si="33"/>
        <v>5000</v>
      </c>
      <c r="G250" s="385"/>
      <c r="H250" s="385"/>
      <c r="I250" s="427">
        <f t="shared" si="34"/>
        <v>0</v>
      </c>
      <c r="J250" s="427"/>
    </row>
    <row r="251" spans="1:10" s="241" customFormat="1" ht="13.5" hidden="1">
      <c r="A251" s="184" t="s">
        <v>298</v>
      </c>
      <c r="B251" s="225">
        <v>63</v>
      </c>
      <c r="C251" s="185">
        <v>3632</v>
      </c>
      <c r="D251" s="226" t="s">
        <v>229</v>
      </c>
      <c r="E251" s="186">
        <v>10000</v>
      </c>
      <c r="F251" s="388">
        <v>5000</v>
      </c>
      <c r="G251" s="388"/>
      <c r="H251" s="388"/>
      <c r="I251" s="427">
        <f t="shared" si="34"/>
        <v>0</v>
      </c>
      <c r="J251" s="427"/>
    </row>
    <row r="252" spans="1:10" s="241" customFormat="1" ht="14.25" thickBot="1">
      <c r="A252" s="233"/>
      <c r="B252" s="233"/>
      <c r="C252" s="189"/>
      <c r="D252" s="234"/>
      <c r="E252" s="190"/>
      <c r="F252" s="390"/>
      <c r="G252" s="390"/>
      <c r="H252" s="390"/>
      <c r="I252" s="347"/>
      <c r="J252" s="347"/>
    </row>
    <row r="253" spans="1:10" s="278" customFormat="1" ht="17.25" thickBot="1">
      <c r="A253" s="790" t="s">
        <v>286</v>
      </c>
      <c r="B253" s="791"/>
      <c r="C253" s="791"/>
      <c r="D253" s="791"/>
      <c r="E253" s="264">
        <f>SUM(E255+E267+E302+E313)</f>
        <v>381000</v>
      </c>
      <c r="F253" s="405">
        <f>SUM(F255+F267+F302+F313)</f>
        <v>480000</v>
      </c>
      <c r="G253" s="405">
        <f>SUM(G255+G267+G302+G313)</f>
        <v>380000</v>
      </c>
      <c r="H253" s="405">
        <f>SUM(H255+H267+H302+H313)</f>
        <v>375000</v>
      </c>
      <c r="I253" s="341">
        <f>AVERAGE(G253/F253*100)</f>
        <v>79.16666666666666</v>
      </c>
      <c r="J253" s="341">
        <f>AVERAGE(H253/G253*100)</f>
        <v>98.68421052631578</v>
      </c>
    </row>
    <row r="254" spans="1:10" ht="14.25" thickBot="1">
      <c r="A254" s="187"/>
      <c r="B254" s="162"/>
      <c r="C254" s="251"/>
      <c r="D254" s="279"/>
      <c r="E254" s="261"/>
      <c r="F254" s="403"/>
      <c r="G254" s="403"/>
      <c r="H254" s="403"/>
      <c r="I254" s="342"/>
      <c r="J254" s="342"/>
    </row>
    <row r="255" spans="1:10" s="154" customFormat="1" ht="15.75" thickBot="1">
      <c r="A255" s="776" t="s">
        <v>230</v>
      </c>
      <c r="B255" s="777"/>
      <c r="C255" s="777"/>
      <c r="D255" s="777"/>
      <c r="E255" s="169">
        <f>SUM(E259)</f>
        <v>115000</v>
      </c>
      <c r="F255" s="380">
        <f>SUM(F259)</f>
        <v>110000</v>
      </c>
      <c r="G255" s="380">
        <f>SUM(G259)</f>
        <v>120000</v>
      </c>
      <c r="H255" s="380">
        <f>SUM(H259)</f>
        <v>120000</v>
      </c>
      <c r="I255" s="343">
        <f>AVERAGE(G255/F255*100)</f>
        <v>109.09090909090908</v>
      </c>
      <c r="J255" s="343">
        <f>AVERAGE(H255/G255*100)</f>
        <v>100</v>
      </c>
    </row>
    <row r="256" spans="1:10" ht="13.5">
      <c r="A256" s="187"/>
      <c r="B256" s="166"/>
      <c r="C256" s="274"/>
      <c r="D256" s="280"/>
      <c r="E256" s="261"/>
      <c r="F256" s="403"/>
      <c r="G256" s="403"/>
      <c r="H256" s="403"/>
      <c r="I256" s="342"/>
      <c r="J256" s="342"/>
    </row>
    <row r="257" spans="1:10" s="166" customFormat="1" ht="13.5">
      <c r="A257" s="183"/>
      <c r="C257" s="274"/>
      <c r="D257" s="281" t="s">
        <v>239</v>
      </c>
      <c r="E257" s="175"/>
      <c r="F257" s="382"/>
      <c r="G257" s="382"/>
      <c r="H257" s="382"/>
      <c r="I257" s="355"/>
      <c r="J257" s="355"/>
    </row>
    <row r="258" spans="1:10" s="166" customFormat="1" ht="13.5">
      <c r="A258" s="183"/>
      <c r="C258" s="274"/>
      <c r="D258" s="331" t="s">
        <v>214</v>
      </c>
      <c r="E258" s="177"/>
      <c r="F258" s="410"/>
      <c r="G258" s="383"/>
      <c r="H258" s="383"/>
      <c r="I258" s="356"/>
      <c r="J258" s="356"/>
    </row>
    <row r="259" spans="1:10" s="166" customFormat="1" ht="13.5">
      <c r="A259" s="183"/>
      <c r="C259" s="274"/>
      <c r="D259" s="370" t="s">
        <v>325</v>
      </c>
      <c r="E259" s="263">
        <f>SUM(E260)</f>
        <v>115000</v>
      </c>
      <c r="F259" s="377">
        <f>SUM(F260)</f>
        <v>110000</v>
      </c>
      <c r="G259" s="377">
        <f>SUM(G260)</f>
        <v>120000</v>
      </c>
      <c r="H259" s="377">
        <f>SUM(H260)</f>
        <v>120000</v>
      </c>
      <c r="I259" s="429">
        <f>AVERAGE(G259/F259*100)</f>
        <v>109.09090909090908</v>
      </c>
      <c r="J259" s="429">
        <f>AVERAGE(H259/G259*100)</f>
        <v>100</v>
      </c>
    </row>
    <row r="260" spans="1:10" s="210" customFormat="1" ht="13.5">
      <c r="A260" s="211" t="s">
        <v>297</v>
      </c>
      <c r="B260" s="180"/>
      <c r="C260" s="223">
        <v>38</v>
      </c>
      <c r="D260" s="224" t="s">
        <v>81</v>
      </c>
      <c r="E260" s="182">
        <f>SUM(E261+E264)</f>
        <v>115000</v>
      </c>
      <c r="F260" s="385">
        <f>SUM(F261+F264)</f>
        <v>110000</v>
      </c>
      <c r="G260" s="385">
        <v>120000</v>
      </c>
      <c r="H260" s="385">
        <v>120000</v>
      </c>
      <c r="I260" s="427">
        <f aca="true" t="shared" si="35" ref="I260:J265">AVERAGE(G260/F260*100)</f>
        <v>109.09090909090908</v>
      </c>
      <c r="J260" s="427">
        <f t="shared" si="35"/>
        <v>100</v>
      </c>
    </row>
    <row r="261" spans="1:10" s="191" customFormat="1" ht="13.5">
      <c r="A261" s="211" t="s">
        <v>297</v>
      </c>
      <c r="B261" s="180"/>
      <c r="C261" s="223">
        <v>381</v>
      </c>
      <c r="D261" s="224" t="s">
        <v>38</v>
      </c>
      <c r="E261" s="182">
        <f>SUM(E262:E263)</f>
        <v>105000</v>
      </c>
      <c r="F261" s="385">
        <f>SUM(F262:F263)</f>
        <v>105000</v>
      </c>
      <c r="G261" s="385"/>
      <c r="H261" s="385"/>
      <c r="I261" s="427">
        <f t="shared" si="35"/>
        <v>0</v>
      </c>
      <c r="J261" s="427"/>
    </row>
    <row r="262" spans="1:10" s="191" customFormat="1" ht="13.5" hidden="1">
      <c r="A262" s="211" t="s">
        <v>297</v>
      </c>
      <c r="B262" s="184">
        <v>64</v>
      </c>
      <c r="C262" s="225">
        <v>38115</v>
      </c>
      <c r="D262" s="226" t="s">
        <v>85</v>
      </c>
      <c r="E262" s="186">
        <v>100000</v>
      </c>
      <c r="F262" s="388">
        <v>100000</v>
      </c>
      <c r="G262" s="388"/>
      <c r="H262" s="388"/>
      <c r="I262" s="427">
        <f t="shared" si="35"/>
        <v>0</v>
      </c>
      <c r="J262" s="427"/>
    </row>
    <row r="263" spans="1:10" s="191" customFormat="1" ht="13.5" hidden="1">
      <c r="A263" s="211" t="s">
        <v>297</v>
      </c>
      <c r="B263" s="184">
        <v>65</v>
      </c>
      <c r="C263" s="225">
        <v>3812</v>
      </c>
      <c r="D263" s="226" t="s">
        <v>87</v>
      </c>
      <c r="E263" s="186">
        <v>5000</v>
      </c>
      <c r="F263" s="388">
        <v>5000</v>
      </c>
      <c r="G263" s="388"/>
      <c r="H263" s="388"/>
      <c r="I263" s="427">
        <f t="shared" si="35"/>
        <v>0</v>
      </c>
      <c r="J263" s="427"/>
    </row>
    <row r="264" spans="1:10" s="191" customFormat="1" ht="13.5">
      <c r="A264" s="211" t="s">
        <v>297</v>
      </c>
      <c r="B264" s="180"/>
      <c r="C264" s="223">
        <v>382</v>
      </c>
      <c r="D264" s="224" t="s">
        <v>39</v>
      </c>
      <c r="E264" s="182">
        <f>SUM(E265)</f>
        <v>10000</v>
      </c>
      <c r="F264" s="385">
        <f>SUM(F265)</f>
        <v>5000</v>
      </c>
      <c r="G264" s="385"/>
      <c r="H264" s="385"/>
      <c r="I264" s="427">
        <f t="shared" si="35"/>
        <v>0</v>
      </c>
      <c r="J264" s="427"/>
    </row>
    <row r="265" spans="1:10" s="191" customFormat="1" ht="13.5" hidden="1">
      <c r="A265" s="211" t="s">
        <v>297</v>
      </c>
      <c r="B265" s="184">
        <v>66</v>
      </c>
      <c r="C265" s="225">
        <v>38215</v>
      </c>
      <c r="D265" s="226" t="s">
        <v>123</v>
      </c>
      <c r="E265" s="186">
        <v>10000</v>
      </c>
      <c r="F265" s="388">
        <v>5000</v>
      </c>
      <c r="G265" s="388"/>
      <c r="H265" s="388"/>
      <c r="I265" s="427">
        <f t="shared" si="35"/>
        <v>0</v>
      </c>
      <c r="J265" s="427"/>
    </row>
    <row r="266" spans="1:10" s="191" customFormat="1" ht="14.25" thickBot="1">
      <c r="A266" s="188"/>
      <c r="B266" s="188"/>
      <c r="C266" s="233"/>
      <c r="D266" s="234"/>
      <c r="E266" s="190"/>
      <c r="F266" s="390"/>
      <c r="G266" s="390"/>
      <c r="H266" s="390"/>
      <c r="I266" s="347"/>
      <c r="J266" s="347"/>
    </row>
    <row r="267" spans="1:10" s="154" customFormat="1" ht="15.75" thickBot="1">
      <c r="A267" s="776" t="s">
        <v>231</v>
      </c>
      <c r="B267" s="777"/>
      <c r="C267" s="777"/>
      <c r="D267" s="777"/>
      <c r="E267" s="169">
        <f>SUM(E271+E283+E290)</f>
        <v>130000</v>
      </c>
      <c r="F267" s="380">
        <f>SUM(F271+F283+F290)</f>
        <v>188000</v>
      </c>
      <c r="G267" s="380">
        <f>SUM(G271+G283+G290)</f>
        <v>100000</v>
      </c>
      <c r="H267" s="380">
        <f>SUM(H271+H283+H290)</f>
        <v>105000</v>
      </c>
      <c r="I267" s="343">
        <f>AVERAGE(G267/F267*100)</f>
        <v>53.191489361702125</v>
      </c>
      <c r="J267" s="343">
        <f>AVERAGE(H267/G267*100)</f>
        <v>105</v>
      </c>
    </row>
    <row r="268" spans="1:10" s="154" customFormat="1" ht="15">
      <c r="A268" s="156"/>
      <c r="B268" s="156"/>
      <c r="C268" s="156"/>
      <c r="D268" s="156"/>
      <c r="E268" s="282"/>
      <c r="F268" s="406"/>
      <c r="G268" s="406"/>
      <c r="H268" s="406"/>
      <c r="I268" s="342"/>
      <c r="J268" s="342"/>
    </row>
    <row r="269" spans="1:10" s="166" customFormat="1" ht="13.5">
      <c r="A269" s="183"/>
      <c r="C269" s="274"/>
      <c r="D269" s="281" t="s">
        <v>232</v>
      </c>
      <c r="E269" s="175"/>
      <c r="F269" s="382"/>
      <c r="G269" s="382"/>
      <c r="H269" s="382"/>
      <c r="I269" s="344"/>
      <c r="J269" s="344"/>
    </row>
    <row r="270" spans="1:10" s="166" customFormat="1" ht="13.5">
      <c r="A270" s="183"/>
      <c r="C270" s="274"/>
      <c r="D270" s="331" t="s">
        <v>214</v>
      </c>
      <c r="E270" s="177"/>
      <c r="F270" s="383"/>
      <c r="G270" s="383"/>
      <c r="H270" s="383"/>
      <c r="I270" s="345"/>
      <c r="J270" s="345"/>
    </row>
    <row r="271" spans="1:10" s="166" customFormat="1" ht="13.5">
      <c r="A271" s="183"/>
      <c r="C271" s="274"/>
      <c r="D271" s="370" t="s">
        <v>326</v>
      </c>
      <c r="E271" s="263">
        <f>SUM(E272+E275)</f>
        <v>30000</v>
      </c>
      <c r="F271" s="377">
        <f>SUM(F272+F275)</f>
        <v>60000</v>
      </c>
      <c r="G271" s="377">
        <f>SUM(G272+G275)</f>
        <v>70000</v>
      </c>
      <c r="H271" s="377">
        <f>SUM(H272+H275)</f>
        <v>75000</v>
      </c>
      <c r="I271" s="429">
        <f>AVERAGE(G271/F271*100)</f>
        <v>116.66666666666667</v>
      </c>
      <c r="J271" s="429">
        <f>AVERAGE(H271/G271*100)</f>
        <v>107.14285714285714</v>
      </c>
    </row>
    <row r="272" spans="1:10" s="210" customFormat="1" ht="13.5">
      <c r="A272" s="184" t="s">
        <v>298</v>
      </c>
      <c r="B272" s="180"/>
      <c r="C272" s="223">
        <v>32</v>
      </c>
      <c r="D272" s="180" t="s">
        <v>185</v>
      </c>
      <c r="E272" s="182">
        <f>SUM(E273)</f>
        <v>0</v>
      </c>
      <c r="F272" s="385">
        <f>SUM(F273)</f>
        <v>10000</v>
      </c>
      <c r="G272" s="385">
        <v>15000</v>
      </c>
      <c r="H272" s="385">
        <v>15000</v>
      </c>
      <c r="I272" s="427">
        <f aca="true" t="shared" si="36" ref="I272:J279">AVERAGE(G272/F272*100)</f>
        <v>150</v>
      </c>
      <c r="J272" s="427">
        <f t="shared" si="36"/>
        <v>100</v>
      </c>
    </row>
    <row r="273" spans="1:10" s="191" customFormat="1" ht="13.5">
      <c r="A273" s="184" t="s">
        <v>298</v>
      </c>
      <c r="B273" s="180"/>
      <c r="C273" s="223">
        <v>329</v>
      </c>
      <c r="D273" s="180" t="s">
        <v>66</v>
      </c>
      <c r="E273" s="182">
        <f>SUM(E274)</f>
        <v>0</v>
      </c>
      <c r="F273" s="385">
        <f>SUM(F274)</f>
        <v>10000</v>
      </c>
      <c r="G273" s="385"/>
      <c r="H273" s="385"/>
      <c r="I273" s="427">
        <f t="shared" si="36"/>
        <v>0</v>
      </c>
      <c r="J273" s="427"/>
    </row>
    <row r="274" spans="1:10" s="191" customFormat="1" ht="13.5" hidden="1">
      <c r="A274" s="184" t="s">
        <v>298</v>
      </c>
      <c r="B274" s="184">
        <v>67</v>
      </c>
      <c r="C274" s="225">
        <v>3293</v>
      </c>
      <c r="D274" s="184" t="s">
        <v>69</v>
      </c>
      <c r="E274" s="186">
        <v>0</v>
      </c>
      <c r="F274" s="388">
        <v>10000</v>
      </c>
      <c r="G274" s="388"/>
      <c r="H274" s="388"/>
      <c r="I274" s="427">
        <f t="shared" si="36"/>
        <v>0</v>
      </c>
      <c r="J274" s="427"/>
    </row>
    <row r="275" spans="1:10" s="210" customFormat="1" ht="13.5">
      <c r="A275" s="184" t="s">
        <v>298</v>
      </c>
      <c r="B275" s="180"/>
      <c r="C275" s="223">
        <v>38</v>
      </c>
      <c r="D275" s="224" t="s">
        <v>81</v>
      </c>
      <c r="E275" s="182">
        <f>SUM(E276+E278)</f>
        <v>30000</v>
      </c>
      <c r="F275" s="385">
        <f>SUM(F276+F278)</f>
        <v>50000</v>
      </c>
      <c r="G275" s="385">
        <v>55000</v>
      </c>
      <c r="H275" s="385">
        <v>60000</v>
      </c>
      <c r="I275" s="427">
        <f t="shared" si="36"/>
        <v>110.00000000000001</v>
      </c>
      <c r="J275" s="427">
        <f t="shared" si="36"/>
        <v>109.09090909090908</v>
      </c>
    </row>
    <row r="276" spans="1:10" s="191" customFormat="1" ht="13.5">
      <c r="A276" s="184" t="s">
        <v>298</v>
      </c>
      <c r="B276" s="180"/>
      <c r="C276" s="223">
        <v>381</v>
      </c>
      <c r="D276" s="224" t="s">
        <v>38</v>
      </c>
      <c r="E276" s="182">
        <f>SUM(E277:E277)</f>
        <v>0</v>
      </c>
      <c r="F276" s="385">
        <f>SUM(F277)</f>
        <v>40000</v>
      </c>
      <c r="G276" s="385"/>
      <c r="H276" s="385"/>
      <c r="I276" s="427">
        <f t="shared" si="36"/>
        <v>0</v>
      </c>
      <c r="J276" s="427"/>
    </row>
    <row r="277" spans="1:10" s="191" customFormat="1" ht="13.5" hidden="1">
      <c r="A277" s="184" t="s">
        <v>298</v>
      </c>
      <c r="B277" s="184">
        <v>68</v>
      </c>
      <c r="C277" s="225">
        <v>3811</v>
      </c>
      <c r="D277" s="226" t="s">
        <v>82</v>
      </c>
      <c r="E277" s="186">
        <v>0</v>
      </c>
      <c r="F277" s="388">
        <v>40000</v>
      </c>
      <c r="G277" s="388"/>
      <c r="H277" s="388"/>
      <c r="I277" s="427">
        <f t="shared" si="36"/>
        <v>0</v>
      </c>
      <c r="J277" s="427"/>
    </row>
    <row r="278" spans="1:10" s="191" customFormat="1" ht="13.5">
      <c r="A278" s="184" t="s">
        <v>298</v>
      </c>
      <c r="B278" s="180"/>
      <c r="C278" s="223">
        <v>382</v>
      </c>
      <c r="D278" s="224" t="s">
        <v>39</v>
      </c>
      <c r="E278" s="182">
        <f>SUM(E279:E279)</f>
        <v>30000</v>
      </c>
      <c r="F278" s="385">
        <f>SUM(F279:F279)</f>
        <v>10000</v>
      </c>
      <c r="G278" s="385"/>
      <c r="H278" s="385"/>
      <c r="I278" s="346">
        <f t="shared" si="36"/>
        <v>0</v>
      </c>
      <c r="J278" s="346"/>
    </row>
    <row r="279" spans="1:10" s="191" customFormat="1" ht="13.5" hidden="1">
      <c r="A279" s="184" t="s">
        <v>298</v>
      </c>
      <c r="B279" s="184">
        <v>69</v>
      </c>
      <c r="C279" s="225">
        <v>38219</v>
      </c>
      <c r="D279" s="226" t="s">
        <v>234</v>
      </c>
      <c r="E279" s="186">
        <v>30000</v>
      </c>
      <c r="F279" s="388">
        <v>10000</v>
      </c>
      <c r="G279" s="388"/>
      <c r="H279" s="388"/>
      <c r="I279" s="346">
        <f t="shared" si="36"/>
        <v>0</v>
      </c>
      <c r="J279" s="346"/>
    </row>
    <row r="280" spans="1:10" s="191" customFormat="1" ht="13.5">
      <c r="A280" s="188"/>
      <c r="B280" s="188"/>
      <c r="C280" s="233"/>
      <c r="D280" s="433"/>
      <c r="E280" s="434"/>
      <c r="F280" s="435"/>
      <c r="G280" s="435"/>
      <c r="H280" s="435"/>
      <c r="I280" s="436"/>
      <c r="J280" s="436"/>
    </row>
    <row r="281" spans="1:10" s="191" customFormat="1" ht="13.5">
      <c r="A281" s="236"/>
      <c r="B281" s="236"/>
      <c r="C281" s="236"/>
      <c r="D281" s="281" t="s">
        <v>232</v>
      </c>
      <c r="E281" s="200"/>
      <c r="F281" s="383"/>
      <c r="G281" s="383"/>
      <c r="H281" s="383"/>
      <c r="I281" s="345"/>
      <c r="J281" s="345"/>
    </row>
    <row r="282" spans="1:10" s="191" customFormat="1" ht="13.5">
      <c r="A282" s="236"/>
      <c r="B282" s="236"/>
      <c r="C282" s="236"/>
      <c r="D282" s="331" t="s">
        <v>214</v>
      </c>
      <c r="E282" s="200"/>
      <c r="F282" s="383"/>
      <c r="G282" s="383"/>
      <c r="H282" s="383"/>
      <c r="I282" s="345"/>
      <c r="J282" s="345"/>
    </row>
    <row r="283" spans="1:10" s="166" customFormat="1" ht="13.5">
      <c r="A283" s="239"/>
      <c r="B283" s="239"/>
      <c r="C283" s="239"/>
      <c r="D283" s="369" t="s">
        <v>327</v>
      </c>
      <c r="E283" s="240">
        <f aca="true" t="shared" si="37" ref="E283:H285">SUM(E284)</f>
        <v>100000</v>
      </c>
      <c r="F283" s="384">
        <f t="shared" si="37"/>
        <v>100000</v>
      </c>
      <c r="G283" s="384">
        <f t="shared" si="37"/>
        <v>0</v>
      </c>
      <c r="H283" s="384">
        <f t="shared" si="37"/>
        <v>0</v>
      </c>
      <c r="I283" s="429">
        <f>AVERAGE(G283/F283*100)</f>
        <v>0</v>
      </c>
      <c r="J283" s="429">
        <v>0</v>
      </c>
    </row>
    <row r="284" spans="1:10" s="166" customFormat="1" ht="12.75">
      <c r="A284" s="184" t="s">
        <v>316</v>
      </c>
      <c r="B284" s="180"/>
      <c r="C284" s="223">
        <v>42</v>
      </c>
      <c r="D284" s="224" t="s">
        <v>97</v>
      </c>
      <c r="E284" s="182">
        <f t="shared" si="37"/>
        <v>100000</v>
      </c>
      <c r="F284" s="385">
        <f t="shared" si="37"/>
        <v>100000</v>
      </c>
      <c r="G284" s="385">
        <f t="shared" si="37"/>
        <v>0</v>
      </c>
      <c r="H284" s="385">
        <f t="shared" si="37"/>
        <v>0</v>
      </c>
      <c r="I284" s="427">
        <f>AVERAGE(G284/F284*100)</f>
        <v>0</v>
      </c>
      <c r="J284" s="427"/>
    </row>
    <row r="285" spans="1:10" s="166" customFormat="1" ht="12.75">
      <c r="A285" s="184" t="s">
        <v>316</v>
      </c>
      <c r="B285" s="180"/>
      <c r="C285" s="223">
        <v>426</v>
      </c>
      <c r="D285" s="224" t="s">
        <v>119</v>
      </c>
      <c r="E285" s="182">
        <f t="shared" si="37"/>
        <v>100000</v>
      </c>
      <c r="F285" s="385">
        <f t="shared" si="37"/>
        <v>100000</v>
      </c>
      <c r="G285" s="385"/>
      <c r="H285" s="385"/>
      <c r="I285" s="427">
        <f>AVERAGE(G285/F285*100)</f>
        <v>0</v>
      </c>
      <c r="J285" s="427"/>
    </row>
    <row r="286" spans="1:10" s="166" customFormat="1" ht="15" customHeight="1" hidden="1">
      <c r="A286" s="184" t="s">
        <v>316</v>
      </c>
      <c r="B286" s="184">
        <v>70</v>
      </c>
      <c r="C286" s="225">
        <v>4263</v>
      </c>
      <c r="D286" s="226" t="s">
        <v>269</v>
      </c>
      <c r="E286" s="186">
        <v>100000</v>
      </c>
      <c r="F286" s="388">
        <v>100000</v>
      </c>
      <c r="G286" s="388"/>
      <c r="H286" s="388"/>
      <c r="I286" s="427">
        <f>AVERAGE(G286/F286*100)</f>
        <v>0</v>
      </c>
      <c r="J286" s="427"/>
    </row>
    <row r="287" spans="1:10" s="191" customFormat="1" ht="13.5">
      <c r="A287" s="188"/>
      <c r="B287" s="188"/>
      <c r="C287" s="233"/>
      <c r="D287" s="234"/>
      <c r="E287" s="190"/>
      <c r="F287" s="390"/>
      <c r="G287" s="390"/>
      <c r="H287" s="390"/>
      <c r="I287" s="347"/>
      <c r="J287" s="347"/>
    </row>
    <row r="288" spans="1:10" s="166" customFormat="1" ht="13.5">
      <c r="A288" s="183"/>
      <c r="C288" s="274"/>
      <c r="D288" s="281" t="s">
        <v>232</v>
      </c>
      <c r="E288" s="175"/>
      <c r="F288" s="382"/>
      <c r="G288" s="382"/>
      <c r="H288" s="382"/>
      <c r="I288" s="344"/>
      <c r="J288" s="344"/>
    </row>
    <row r="289" spans="1:10" s="166" customFormat="1" ht="13.5">
      <c r="A289" s="183"/>
      <c r="C289" s="274"/>
      <c r="D289" s="331" t="s">
        <v>235</v>
      </c>
      <c r="E289" s="177"/>
      <c r="F289" s="383"/>
      <c r="G289" s="383"/>
      <c r="H289" s="383"/>
      <c r="I289" s="345"/>
      <c r="J289" s="345"/>
    </row>
    <row r="290" spans="1:10" s="166" customFormat="1" ht="13.5">
      <c r="A290" s="183"/>
      <c r="C290" s="274"/>
      <c r="D290" s="369" t="s">
        <v>328</v>
      </c>
      <c r="E290" s="263">
        <f>SUM(E291+E298)</f>
        <v>0</v>
      </c>
      <c r="F290" s="377">
        <f>SUM(F291+F298)</f>
        <v>28000</v>
      </c>
      <c r="G290" s="377">
        <f>SUM(G291+G298)</f>
        <v>30000</v>
      </c>
      <c r="H290" s="377">
        <f>SUM(H291+H298)</f>
        <v>30000</v>
      </c>
      <c r="I290" s="429">
        <f>AVERAGE(G290/F290*100)</f>
        <v>107.14285714285714</v>
      </c>
      <c r="J290" s="429">
        <f>AVERAGE(H290/G290*100)</f>
        <v>100</v>
      </c>
    </row>
    <row r="291" spans="1:10" s="210" customFormat="1" ht="13.5">
      <c r="A291" s="184" t="s">
        <v>317</v>
      </c>
      <c r="B291" s="180"/>
      <c r="C291" s="223">
        <v>32</v>
      </c>
      <c r="D291" s="224" t="s">
        <v>185</v>
      </c>
      <c r="E291" s="182">
        <f>SUM(E292+E295)</f>
        <v>0</v>
      </c>
      <c r="F291" s="385">
        <f>SUM(F292+F295)</f>
        <v>24000</v>
      </c>
      <c r="G291" s="385">
        <v>25000</v>
      </c>
      <c r="H291" s="385">
        <v>25000</v>
      </c>
      <c r="I291" s="427">
        <f aca="true" t="shared" si="38" ref="I291:J300">AVERAGE(G291/F291*100)</f>
        <v>104.16666666666667</v>
      </c>
      <c r="J291" s="427">
        <f t="shared" si="38"/>
        <v>100</v>
      </c>
    </row>
    <row r="292" spans="1:10" s="210" customFormat="1" ht="13.5">
      <c r="A292" s="184" t="s">
        <v>317</v>
      </c>
      <c r="B292" s="180"/>
      <c r="C292" s="223">
        <v>323</v>
      </c>
      <c r="D292" s="224" t="s">
        <v>57</v>
      </c>
      <c r="E292" s="182">
        <f>SUM(E293:E294)</f>
        <v>0</v>
      </c>
      <c r="F292" s="385">
        <f>SUM(F293:F294)</f>
        <v>7000</v>
      </c>
      <c r="G292" s="385"/>
      <c r="H292" s="385"/>
      <c r="I292" s="427">
        <f t="shared" si="38"/>
        <v>0</v>
      </c>
      <c r="J292" s="427"/>
    </row>
    <row r="293" spans="1:10" s="191" customFormat="1" ht="13.5" hidden="1">
      <c r="A293" s="184" t="s">
        <v>317</v>
      </c>
      <c r="B293" s="184">
        <v>71</v>
      </c>
      <c r="C293" s="225">
        <v>3233</v>
      </c>
      <c r="D293" s="226" t="s">
        <v>60</v>
      </c>
      <c r="E293" s="186">
        <v>0</v>
      </c>
      <c r="F293" s="388">
        <v>5000</v>
      </c>
      <c r="G293" s="388"/>
      <c r="H293" s="388"/>
      <c r="I293" s="427">
        <f t="shared" si="38"/>
        <v>0</v>
      </c>
      <c r="J293" s="427"/>
    </row>
    <row r="294" spans="1:10" s="191" customFormat="1" ht="13.5" hidden="1">
      <c r="A294" s="184" t="s">
        <v>317</v>
      </c>
      <c r="B294" s="184">
        <v>72</v>
      </c>
      <c r="C294" s="225">
        <v>3239</v>
      </c>
      <c r="D294" s="226" t="s">
        <v>65</v>
      </c>
      <c r="E294" s="186">
        <v>0</v>
      </c>
      <c r="F294" s="388">
        <v>2000</v>
      </c>
      <c r="G294" s="388"/>
      <c r="H294" s="388"/>
      <c r="I294" s="427">
        <f t="shared" si="38"/>
        <v>0</v>
      </c>
      <c r="J294" s="427"/>
    </row>
    <row r="295" spans="1:10" s="210" customFormat="1" ht="13.5">
      <c r="A295" s="184" t="s">
        <v>317</v>
      </c>
      <c r="B295" s="180"/>
      <c r="C295" s="223">
        <v>329</v>
      </c>
      <c r="D295" s="224" t="s">
        <v>66</v>
      </c>
      <c r="E295" s="182">
        <f>SUM(E296:E297)</f>
        <v>0</v>
      </c>
      <c r="F295" s="385">
        <f>SUM(F296:F297)</f>
        <v>17000</v>
      </c>
      <c r="G295" s="385"/>
      <c r="H295" s="385"/>
      <c r="I295" s="427">
        <f t="shared" si="38"/>
        <v>0</v>
      </c>
      <c r="J295" s="427"/>
    </row>
    <row r="296" spans="1:10" s="191" customFormat="1" ht="13.5" hidden="1">
      <c r="A296" s="184" t="s">
        <v>317</v>
      </c>
      <c r="B296" s="184">
        <v>73</v>
      </c>
      <c r="C296" s="225">
        <v>3293</v>
      </c>
      <c r="D296" s="226" t="s">
        <v>69</v>
      </c>
      <c r="E296" s="186">
        <v>0</v>
      </c>
      <c r="F296" s="388">
        <v>15000</v>
      </c>
      <c r="G296" s="388"/>
      <c r="H296" s="388"/>
      <c r="I296" s="427">
        <f t="shared" si="38"/>
        <v>0</v>
      </c>
      <c r="J296" s="427"/>
    </row>
    <row r="297" spans="1:10" s="191" customFormat="1" ht="13.5" hidden="1">
      <c r="A297" s="184" t="s">
        <v>317</v>
      </c>
      <c r="B297" s="184">
        <v>74</v>
      </c>
      <c r="C297" s="225">
        <v>3299</v>
      </c>
      <c r="D297" s="226" t="s">
        <v>236</v>
      </c>
      <c r="E297" s="186">
        <v>0</v>
      </c>
      <c r="F297" s="388">
        <v>2000</v>
      </c>
      <c r="G297" s="388"/>
      <c r="H297" s="388"/>
      <c r="I297" s="427">
        <f t="shared" si="38"/>
        <v>0</v>
      </c>
      <c r="J297" s="427"/>
    </row>
    <row r="298" spans="1:10" s="210" customFormat="1" ht="13.5">
      <c r="A298" s="184" t="s">
        <v>317</v>
      </c>
      <c r="B298" s="180"/>
      <c r="C298" s="223">
        <v>38</v>
      </c>
      <c r="D298" s="224" t="s">
        <v>237</v>
      </c>
      <c r="E298" s="182">
        <f>SUM(E299)</f>
        <v>0</v>
      </c>
      <c r="F298" s="385">
        <f>SUM(F299)</f>
        <v>4000</v>
      </c>
      <c r="G298" s="385">
        <v>5000</v>
      </c>
      <c r="H298" s="385">
        <v>5000</v>
      </c>
      <c r="I298" s="427">
        <f t="shared" si="38"/>
        <v>125</v>
      </c>
      <c r="J298" s="427">
        <f t="shared" si="38"/>
        <v>100</v>
      </c>
    </row>
    <row r="299" spans="1:10" s="191" customFormat="1" ht="13.5">
      <c r="A299" s="184" t="s">
        <v>317</v>
      </c>
      <c r="B299" s="180"/>
      <c r="C299" s="223">
        <v>381</v>
      </c>
      <c r="D299" s="224" t="s">
        <v>38</v>
      </c>
      <c r="E299" s="182">
        <f>SUM(E300)</f>
        <v>0</v>
      </c>
      <c r="F299" s="385">
        <f>SUM(F300)</f>
        <v>4000</v>
      </c>
      <c r="G299" s="385"/>
      <c r="H299" s="385"/>
      <c r="I299" s="427">
        <f t="shared" si="38"/>
        <v>0</v>
      </c>
      <c r="J299" s="427"/>
    </row>
    <row r="300" spans="1:10" s="191" customFormat="1" ht="13.5" hidden="1">
      <c r="A300" s="184" t="s">
        <v>317</v>
      </c>
      <c r="B300" s="184">
        <v>75</v>
      </c>
      <c r="C300" s="225">
        <v>3811</v>
      </c>
      <c r="D300" s="226" t="s">
        <v>86</v>
      </c>
      <c r="E300" s="186">
        <v>0</v>
      </c>
      <c r="F300" s="388">
        <v>4000</v>
      </c>
      <c r="G300" s="388"/>
      <c r="H300" s="388"/>
      <c r="I300" s="427">
        <f t="shared" si="38"/>
        <v>0</v>
      </c>
      <c r="J300" s="427"/>
    </row>
    <row r="301" spans="1:10" s="255" customFormat="1" ht="13.5" thickBot="1">
      <c r="A301" s="251"/>
      <c r="B301" s="162"/>
      <c r="C301" s="251"/>
      <c r="D301" s="162"/>
      <c r="E301" s="251"/>
      <c r="F301" s="401"/>
      <c r="G301" s="401"/>
      <c r="H301" s="401"/>
      <c r="I301" s="350"/>
      <c r="J301" s="350"/>
    </row>
    <row r="302" spans="1:10" s="154" customFormat="1" ht="15.75" thickBot="1">
      <c r="A302" s="792" t="s">
        <v>238</v>
      </c>
      <c r="B302" s="793"/>
      <c r="C302" s="793"/>
      <c r="D302" s="793"/>
      <c r="E302" s="169">
        <f>SUM(E306)</f>
        <v>52000</v>
      </c>
      <c r="F302" s="380">
        <f>SUM(F306)</f>
        <v>102000</v>
      </c>
      <c r="G302" s="380">
        <f>SUM(G306)</f>
        <v>80000</v>
      </c>
      <c r="H302" s="380">
        <f>SUM(H306)</f>
        <v>70000</v>
      </c>
      <c r="I302" s="343">
        <f>AVERAGE(G302/F302*100)</f>
        <v>78.43137254901961</v>
      </c>
      <c r="J302" s="343">
        <f>AVERAGE(H302/G302*100)</f>
        <v>87.5</v>
      </c>
    </row>
    <row r="303" spans="1:10" s="154" customFormat="1" ht="15">
      <c r="A303" s="283"/>
      <c r="B303" s="283"/>
      <c r="C303" s="283"/>
      <c r="D303" s="283"/>
      <c r="E303" s="282"/>
      <c r="F303" s="406"/>
      <c r="G303" s="406"/>
      <c r="H303" s="406"/>
      <c r="I303" s="342"/>
      <c r="J303" s="342"/>
    </row>
    <row r="304" spans="1:10" s="166" customFormat="1" ht="13.5">
      <c r="A304" s="183"/>
      <c r="C304" s="274"/>
      <c r="D304" s="281" t="s">
        <v>239</v>
      </c>
      <c r="E304" s="175"/>
      <c r="F304" s="382"/>
      <c r="G304" s="382"/>
      <c r="H304" s="382"/>
      <c r="I304" s="344"/>
      <c r="J304" s="344"/>
    </row>
    <row r="305" spans="1:10" s="166" customFormat="1" ht="13.5">
      <c r="A305" s="183"/>
      <c r="C305" s="274"/>
      <c r="D305" s="331" t="s">
        <v>214</v>
      </c>
      <c r="E305" s="177"/>
      <c r="F305" s="383"/>
      <c r="G305" s="383"/>
      <c r="H305" s="383"/>
      <c r="I305" s="345"/>
      <c r="J305" s="345"/>
    </row>
    <row r="306" spans="1:10" s="166" customFormat="1" ht="13.5">
      <c r="A306" s="183"/>
      <c r="C306" s="274"/>
      <c r="D306" s="370" t="s">
        <v>329</v>
      </c>
      <c r="E306" s="263">
        <f>SUM(E307)</f>
        <v>52000</v>
      </c>
      <c r="F306" s="377">
        <f>SUM(F307)</f>
        <v>102000</v>
      </c>
      <c r="G306" s="377">
        <f>SUM(G307)</f>
        <v>80000</v>
      </c>
      <c r="H306" s="377">
        <f>SUM(H307)</f>
        <v>70000</v>
      </c>
      <c r="I306" s="429">
        <f>AVERAGE(G306/F306*100)</f>
        <v>78.43137254901961</v>
      </c>
      <c r="J306" s="429">
        <f>AVERAGE(H306/G306*100)</f>
        <v>87.5</v>
      </c>
    </row>
    <row r="307" spans="1:10" s="210" customFormat="1" ht="13.5">
      <c r="A307" s="184" t="s">
        <v>318</v>
      </c>
      <c r="B307" s="180"/>
      <c r="C307" s="223">
        <v>38</v>
      </c>
      <c r="D307" s="224" t="s">
        <v>81</v>
      </c>
      <c r="E307" s="182">
        <f>SUM(E308+E310)</f>
        <v>52000</v>
      </c>
      <c r="F307" s="385">
        <f>SUM(F308+F310)</f>
        <v>102000</v>
      </c>
      <c r="G307" s="385">
        <v>80000</v>
      </c>
      <c r="H307" s="385">
        <v>70000</v>
      </c>
      <c r="I307" s="427">
        <f aca="true" t="shared" si="39" ref="I307:J311">AVERAGE(G307/F307*100)</f>
        <v>78.43137254901961</v>
      </c>
      <c r="J307" s="427">
        <f t="shared" si="39"/>
        <v>87.5</v>
      </c>
    </row>
    <row r="308" spans="1:10" s="191" customFormat="1" ht="13.5">
      <c r="A308" s="184" t="s">
        <v>318</v>
      </c>
      <c r="B308" s="180"/>
      <c r="C308" s="223">
        <v>381</v>
      </c>
      <c r="D308" s="224" t="s">
        <v>38</v>
      </c>
      <c r="E308" s="182">
        <f>SUM(E309)</f>
        <v>2000</v>
      </c>
      <c r="F308" s="385">
        <f>SUM(F309)</f>
        <v>2000</v>
      </c>
      <c r="G308" s="385"/>
      <c r="H308" s="385"/>
      <c r="I308" s="427">
        <f t="shared" si="39"/>
        <v>0</v>
      </c>
      <c r="J308" s="427"/>
    </row>
    <row r="309" spans="1:10" s="191" customFormat="1" ht="13.5" hidden="1">
      <c r="A309" s="184" t="s">
        <v>318</v>
      </c>
      <c r="B309" s="184">
        <v>76</v>
      </c>
      <c r="C309" s="225">
        <v>38112</v>
      </c>
      <c r="D309" s="226" t="s">
        <v>83</v>
      </c>
      <c r="E309" s="186">
        <v>2000</v>
      </c>
      <c r="F309" s="388">
        <v>2000</v>
      </c>
      <c r="G309" s="388"/>
      <c r="H309" s="388"/>
      <c r="I309" s="427">
        <f t="shared" si="39"/>
        <v>0</v>
      </c>
      <c r="J309" s="427"/>
    </row>
    <row r="310" spans="1:10" s="210" customFormat="1" ht="13.5">
      <c r="A310" s="184" t="s">
        <v>318</v>
      </c>
      <c r="B310" s="180"/>
      <c r="C310" s="223">
        <v>382</v>
      </c>
      <c r="D310" s="224" t="s">
        <v>39</v>
      </c>
      <c r="E310" s="182">
        <f>SUM(E311)</f>
        <v>50000</v>
      </c>
      <c r="F310" s="385">
        <f>SUM(F311)</f>
        <v>100000</v>
      </c>
      <c r="G310" s="385"/>
      <c r="H310" s="385"/>
      <c r="I310" s="427">
        <f t="shared" si="39"/>
        <v>0</v>
      </c>
      <c r="J310" s="427"/>
    </row>
    <row r="311" spans="1:10" s="191" customFormat="1" ht="13.5" hidden="1">
      <c r="A311" s="184" t="s">
        <v>318</v>
      </c>
      <c r="B311" s="184">
        <v>77</v>
      </c>
      <c r="C311" s="225">
        <v>38212</v>
      </c>
      <c r="D311" s="226" t="s">
        <v>240</v>
      </c>
      <c r="E311" s="186">
        <v>50000</v>
      </c>
      <c r="F311" s="388">
        <v>100000</v>
      </c>
      <c r="G311" s="388"/>
      <c r="H311" s="388"/>
      <c r="I311" s="427">
        <f t="shared" si="39"/>
        <v>0</v>
      </c>
      <c r="J311" s="427"/>
    </row>
    <row r="312" spans="1:10" s="191" customFormat="1" ht="14.25" thickBot="1">
      <c r="A312" s="188"/>
      <c r="B312" s="188"/>
      <c r="C312" s="233"/>
      <c r="D312" s="234"/>
      <c r="E312" s="190"/>
      <c r="F312" s="390"/>
      <c r="G312" s="390"/>
      <c r="H312" s="390"/>
      <c r="I312" s="347"/>
      <c r="J312" s="347"/>
    </row>
    <row r="313" spans="1:10" s="154" customFormat="1" ht="15.75" thickBot="1">
      <c r="A313" s="792" t="s">
        <v>241</v>
      </c>
      <c r="B313" s="793"/>
      <c r="C313" s="793"/>
      <c r="D313" s="793"/>
      <c r="E313" s="169">
        <f>SUM(E317)</f>
        <v>84000</v>
      </c>
      <c r="F313" s="380">
        <f>SUM(F317)</f>
        <v>80000</v>
      </c>
      <c r="G313" s="380">
        <f>SUM(G317)</f>
        <v>80000</v>
      </c>
      <c r="H313" s="380">
        <f>SUM(H317)</f>
        <v>80000</v>
      </c>
      <c r="I313" s="343">
        <f>AVERAGE(G313/F313*100)</f>
        <v>100</v>
      </c>
      <c r="J313" s="343">
        <f>AVERAGE(H313/G313*100)</f>
        <v>100</v>
      </c>
    </row>
    <row r="314" spans="1:10" s="154" customFormat="1" ht="15">
      <c r="A314" s="283"/>
      <c r="B314" s="283"/>
      <c r="C314" s="283"/>
      <c r="D314" s="283"/>
      <c r="E314" s="282"/>
      <c r="F314" s="406"/>
      <c r="G314" s="406"/>
      <c r="H314" s="406"/>
      <c r="I314" s="342"/>
      <c r="J314" s="342"/>
    </row>
    <row r="315" spans="3:10" s="166" customFormat="1" ht="13.5">
      <c r="C315" s="274"/>
      <c r="D315" s="268" t="s">
        <v>183</v>
      </c>
      <c r="E315" s="175"/>
      <c r="F315" s="382"/>
      <c r="G315" s="382"/>
      <c r="H315" s="382"/>
      <c r="I315" s="352"/>
      <c r="J315" s="352"/>
    </row>
    <row r="316" spans="3:10" s="166" customFormat="1" ht="12.75">
      <c r="C316" s="274"/>
      <c r="D316" s="331" t="s">
        <v>202</v>
      </c>
      <c r="E316" s="284"/>
      <c r="F316" s="411"/>
      <c r="G316" s="411"/>
      <c r="H316" s="411"/>
      <c r="I316" s="353"/>
      <c r="J316" s="353"/>
    </row>
    <row r="317" spans="2:10" s="166" customFormat="1" ht="13.5">
      <c r="B317" s="158"/>
      <c r="C317" s="274"/>
      <c r="D317" s="369" t="s">
        <v>330</v>
      </c>
      <c r="E317" s="263">
        <f>SUM(E318)</f>
        <v>84000</v>
      </c>
      <c r="F317" s="377">
        <f>SUM(F318)</f>
        <v>80000</v>
      </c>
      <c r="G317" s="377">
        <f>SUM(G318)</f>
        <v>80000</v>
      </c>
      <c r="H317" s="377">
        <f>SUM(H318)</f>
        <v>80000</v>
      </c>
      <c r="I317" s="429">
        <f>AVERAGE(G317/F317*100)</f>
        <v>100</v>
      </c>
      <c r="J317" s="429">
        <f>AVERAGE(H317/G317*100)</f>
        <v>100</v>
      </c>
    </row>
    <row r="318" spans="1:10" s="210" customFormat="1" ht="13.5">
      <c r="A318" s="184" t="s">
        <v>352</v>
      </c>
      <c r="B318" s="180"/>
      <c r="C318" s="223">
        <v>38</v>
      </c>
      <c r="D318" s="224" t="s">
        <v>81</v>
      </c>
      <c r="E318" s="182">
        <f>SUM(E319+E322)</f>
        <v>84000</v>
      </c>
      <c r="F318" s="385">
        <f>SUM(F319+F322)</f>
        <v>80000</v>
      </c>
      <c r="G318" s="385">
        <v>80000</v>
      </c>
      <c r="H318" s="385">
        <v>80000</v>
      </c>
      <c r="I318" s="427">
        <f aca="true" t="shared" si="40" ref="I318:J323">AVERAGE(G318/F318*100)</f>
        <v>100</v>
      </c>
      <c r="J318" s="427">
        <f t="shared" si="40"/>
        <v>100</v>
      </c>
    </row>
    <row r="319" spans="1:10" s="191" customFormat="1" ht="13.5">
      <c r="A319" s="184" t="s">
        <v>352</v>
      </c>
      <c r="B319" s="180"/>
      <c r="C319" s="223">
        <v>381</v>
      </c>
      <c r="D319" s="224" t="s">
        <v>38</v>
      </c>
      <c r="E319" s="182">
        <f>SUM(E320:E321)</f>
        <v>74000</v>
      </c>
      <c r="F319" s="385">
        <f>SUM(F320:F321)</f>
        <v>75000</v>
      </c>
      <c r="G319" s="385"/>
      <c r="H319" s="385"/>
      <c r="I319" s="427">
        <f t="shared" si="40"/>
        <v>0</v>
      </c>
      <c r="J319" s="427"/>
    </row>
    <row r="320" spans="1:10" s="191" customFormat="1" ht="13.5" hidden="1">
      <c r="A320" s="184" t="s">
        <v>352</v>
      </c>
      <c r="B320" s="184">
        <v>78</v>
      </c>
      <c r="C320" s="225">
        <v>381141</v>
      </c>
      <c r="D320" s="226" t="s">
        <v>233</v>
      </c>
      <c r="E320" s="186">
        <v>70000</v>
      </c>
      <c r="F320" s="388">
        <v>70000</v>
      </c>
      <c r="G320" s="388"/>
      <c r="H320" s="388"/>
      <c r="I320" s="427">
        <f t="shared" si="40"/>
        <v>0</v>
      </c>
      <c r="J320" s="427"/>
    </row>
    <row r="321" spans="1:10" s="191" customFormat="1" ht="13.5" hidden="1">
      <c r="A321" s="184" t="s">
        <v>352</v>
      </c>
      <c r="B321" s="184">
        <v>79</v>
      </c>
      <c r="C321" s="225">
        <v>38119</v>
      </c>
      <c r="D321" s="226" t="s">
        <v>86</v>
      </c>
      <c r="E321" s="186">
        <v>4000</v>
      </c>
      <c r="F321" s="388">
        <v>5000</v>
      </c>
      <c r="G321" s="388"/>
      <c r="H321" s="388"/>
      <c r="I321" s="427">
        <f t="shared" si="40"/>
        <v>0</v>
      </c>
      <c r="J321" s="427"/>
    </row>
    <row r="322" spans="1:10" s="191" customFormat="1" ht="13.5">
      <c r="A322" s="184" t="s">
        <v>352</v>
      </c>
      <c r="B322" s="180"/>
      <c r="C322" s="223">
        <v>382</v>
      </c>
      <c r="D322" s="224" t="s">
        <v>39</v>
      </c>
      <c r="E322" s="182">
        <f>SUM(E323)</f>
        <v>10000</v>
      </c>
      <c r="F322" s="385">
        <f>SUM(F323)</f>
        <v>5000</v>
      </c>
      <c r="G322" s="385"/>
      <c r="H322" s="385"/>
      <c r="I322" s="427">
        <f t="shared" si="40"/>
        <v>0</v>
      </c>
      <c r="J322" s="427"/>
    </row>
    <row r="323" spans="1:10" s="191" customFormat="1" ht="13.5" hidden="1">
      <c r="A323" s="184" t="s">
        <v>352</v>
      </c>
      <c r="B323" s="184">
        <v>80</v>
      </c>
      <c r="C323" s="225">
        <v>38214</v>
      </c>
      <c r="D323" s="226" t="s">
        <v>242</v>
      </c>
      <c r="E323" s="186">
        <v>10000</v>
      </c>
      <c r="F323" s="388">
        <v>5000</v>
      </c>
      <c r="G323" s="388"/>
      <c r="H323" s="388"/>
      <c r="I323" s="427">
        <f t="shared" si="40"/>
        <v>0</v>
      </c>
      <c r="J323" s="427"/>
    </row>
    <row r="324" spans="1:10" s="191" customFormat="1" ht="14.25" thickBot="1">
      <c r="A324" s="188"/>
      <c r="B324" s="188"/>
      <c r="C324" s="233"/>
      <c r="D324" s="234"/>
      <c r="E324" s="190"/>
      <c r="F324" s="390"/>
      <c r="G324" s="390"/>
      <c r="H324" s="390"/>
      <c r="I324" s="347"/>
      <c r="J324" s="347"/>
    </row>
    <row r="325" spans="1:10" s="278" customFormat="1" ht="17.25" thickBot="1">
      <c r="A325" s="790" t="s">
        <v>243</v>
      </c>
      <c r="B325" s="791"/>
      <c r="C325" s="791"/>
      <c r="D325" s="791"/>
      <c r="E325" s="285">
        <f>SUM(E327)</f>
        <v>0</v>
      </c>
      <c r="F325" s="378">
        <f>SUM(F327)</f>
        <v>10000</v>
      </c>
      <c r="G325" s="378">
        <f>SUM(G327)</f>
        <v>10000</v>
      </c>
      <c r="H325" s="378">
        <f>SUM(H327)</f>
        <v>10000</v>
      </c>
      <c r="I325" s="341">
        <f>AVERAGE(G325/F325*100)</f>
        <v>100</v>
      </c>
      <c r="J325" s="341">
        <f>AVERAGE(H325/G325*100)</f>
        <v>100</v>
      </c>
    </row>
    <row r="326" spans="1:10" s="278" customFormat="1" ht="17.25" thickBot="1">
      <c r="A326" s="286"/>
      <c r="B326" s="286"/>
      <c r="C326" s="286"/>
      <c r="D326" s="286"/>
      <c r="E326" s="258"/>
      <c r="F326" s="402"/>
      <c r="G326" s="402"/>
      <c r="H326" s="402"/>
      <c r="I326" s="342"/>
      <c r="J326" s="342"/>
    </row>
    <row r="327" spans="1:10" s="154" customFormat="1" ht="15.75" thickBot="1">
      <c r="A327" s="776" t="s">
        <v>244</v>
      </c>
      <c r="B327" s="777"/>
      <c r="C327" s="777"/>
      <c r="D327" s="777"/>
      <c r="E327" s="169">
        <f>SUM(E331)</f>
        <v>0</v>
      </c>
      <c r="F327" s="380">
        <f>SUM(F331)</f>
        <v>10000</v>
      </c>
      <c r="G327" s="380">
        <f>SUM(G331)</f>
        <v>10000</v>
      </c>
      <c r="H327" s="380">
        <f>SUM(H331)</f>
        <v>10000</v>
      </c>
      <c r="I327" s="343">
        <f>AVERAGE(G327/F327*100)</f>
        <v>100</v>
      </c>
      <c r="J327" s="343">
        <f>AVERAGE(H327/G327*100)</f>
        <v>100</v>
      </c>
    </row>
    <row r="328" spans="2:10" ht="13.5">
      <c r="B328" s="166"/>
      <c r="C328" s="274"/>
      <c r="D328" s="280"/>
      <c r="E328" s="261"/>
      <c r="F328" s="403"/>
      <c r="G328" s="403"/>
      <c r="H328" s="403"/>
      <c r="I328" s="342"/>
      <c r="J328" s="342"/>
    </row>
    <row r="329" spans="3:10" s="166" customFormat="1" ht="13.5">
      <c r="C329" s="274"/>
      <c r="D329" s="268" t="s">
        <v>245</v>
      </c>
      <c r="E329" s="175"/>
      <c r="F329" s="382"/>
      <c r="G329" s="382"/>
      <c r="H329" s="382"/>
      <c r="I329" s="352"/>
      <c r="J329" s="352"/>
    </row>
    <row r="330" spans="3:10" s="166" customFormat="1" ht="14.25" customHeight="1">
      <c r="C330" s="274"/>
      <c r="D330" s="331" t="s">
        <v>200</v>
      </c>
      <c r="E330" s="177"/>
      <c r="F330" s="383"/>
      <c r="G330" s="411"/>
      <c r="H330" s="411"/>
      <c r="I330" s="353"/>
      <c r="J330" s="353"/>
    </row>
    <row r="331" spans="3:10" s="166" customFormat="1" ht="13.5">
      <c r="C331" s="274"/>
      <c r="D331" s="369" t="s">
        <v>331</v>
      </c>
      <c r="E331" s="263">
        <f aca="true" t="shared" si="41" ref="E331:H333">SUM(E332)</f>
        <v>0</v>
      </c>
      <c r="F331" s="377">
        <f t="shared" si="41"/>
        <v>10000</v>
      </c>
      <c r="G331" s="377">
        <f t="shared" si="41"/>
        <v>10000</v>
      </c>
      <c r="H331" s="377">
        <f t="shared" si="41"/>
        <v>10000</v>
      </c>
      <c r="I331" s="429">
        <f>AVERAGE(G331/F331*100)</f>
        <v>100</v>
      </c>
      <c r="J331" s="429">
        <f>AVERAGE(H331/G331*100)</f>
        <v>100</v>
      </c>
    </row>
    <row r="332" spans="1:10" s="210" customFormat="1" ht="13.5">
      <c r="A332" s="211" t="s">
        <v>297</v>
      </c>
      <c r="B332" s="180"/>
      <c r="C332" s="223">
        <v>32</v>
      </c>
      <c r="D332" s="224" t="s">
        <v>185</v>
      </c>
      <c r="E332" s="182">
        <f t="shared" si="41"/>
        <v>0</v>
      </c>
      <c r="F332" s="385">
        <f t="shared" si="41"/>
        <v>10000</v>
      </c>
      <c r="G332" s="385">
        <v>10000</v>
      </c>
      <c r="H332" s="385">
        <v>10000</v>
      </c>
      <c r="I332" s="427">
        <f aca="true" t="shared" si="42" ref="I332:J334">AVERAGE(G332/F332*100)</f>
        <v>100</v>
      </c>
      <c r="J332" s="427">
        <f t="shared" si="42"/>
        <v>100</v>
      </c>
    </row>
    <row r="333" spans="1:10" s="210" customFormat="1" ht="13.5">
      <c r="A333" s="211" t="s">
        <v>297</v>
      </c>
      <c r="B333" s="180"/>
      <c r="C333" s="223">
        <v>323</v>
      </c>
      <c r="D333" s="224" t="s">
        <v>57</v>
      </c>
      <c r="E333" s="182">
        <f t="shared" si="41"/>
        <v>0</v>
      </c>
      <c r="F333" s="385">
        <f t="shared" si="41"/>
        <v>10000</v>
      </c>
      <c r="G333" s="385"/>
      <c r="H333" s="385"/>
      <c r="I333" s="427">
        <f t="shared" si="42"/>
        <v>0</v>
      </c>
      <c r="J333" s="427"/>
    </row>
    <row r="334" spans="1:10" s="191" customFormat="1" ht="13.5" hidden="1">
      <c r="A334" s="211" t="s">
        <v>297</v>
      </c>
      <c r="B334" s="184">
        <v>81</v>
      </c>
      <c r="C334" s="225">
        <v>3234</v>
      </c>
      <c r="D334" s="226" t="s">
        <v>61</v>
      </c>
      <c r="E334" s="186">
        <v>0</v>
      </c>
      <c r="F334" s="388">
        <v>10000</v>
      </c>
      <c r="G334" s="388"/>
      <c r="H334" s="388"/>
      <c r="I334" s="427">
        <f t="shared" si="42"/>
        <v>0</v>
      </c>
      <c r="J334" s="427"/>
    </row>
    <row r="335" spans="1:10" s="154" customFormat="1" ht="15" thickBot="1">
      <c r="A335" s="187"/>
      <c r="C335" s="260"/>
      <c r="D335" s="287"/>
      <c r="E335" s="288"/>
      <c r="F335" s="412"/>
      <c r="G335" s="412"/>
      <c r="H335" s="412"/>
      <c r="I335" s="342"/>
      <c r="J335" s="342"/>
    </row>
    <row r="336" spans="1:10" s="278" customFormat="1" ht="17.25" thickBot="1">
      <c r="A336" s="778" t="s">
        <v>287</v>
      </c>
      <c r="B336" s="779"/>
      <c r="C336" s="779"/>
      <c r="D336" s="779"/>
      <c r="E336" s="289">
        <f>SUM(E338+E371+E414)</f>
        <v>2675000</v>
      </c>
      <c r="F336" s="405">
        <f>SUM(F338+F371+F414)</f>
        <v>6430000</v>
      </c>
      <c r="G336" s="405">
        <f>SUM(G338+G371+G414)</f>
        <v>3580000</v>
      </c>
      <c r="H336" s="405">
        <f>SUM(H338+H371+H414)</f>
        <v>3950000</v>
      </c>
      <c r="I336" s="341">
        <f>AVERAGE(G336/F336*100)</f>
        <v>55.676516329704505</v>
      </c>
      <c r="J336" s="341">
        <f>AVERAGE(H336/G336*100)</f>
        <v>110.33519553072625</v>
      </c>
    </row>
    <row r="337" spans="1:10" s="278" customFormat="1" ht="17.25" thickBot="1">
      <c r="A337" s="290"/>
      <c r="B337" s="290"/>
      <c r="C337" s="290"/>
      <c r="D337" s="290"/>
      <c r="E337" s="291"/>
      <c r="F337" s="402"/>
      <c r="G337" s="402"/>
      <c r="H337" s="402"/>
      <c r="I337" s="342"/>
      <c r="J337" s="342"/>
    </row>
    <row r="338" spans="1:10" s="154" customFormat="1" ht="15.75" thickBot="1">
      <c r="A338" s="776" t="s">
        <v>246</v>
      </c>
      <c r="B338" s="777"/>
      <c r="C338" s="777"/>
      <c r="D338" s="777"/>
      <c r="E338" s="169">
        <f>SUM(E342+E351+E359+E366)</f>
        <v>0</v>
      </c>
      <c r="F338" s="380">
        <f>SUM(F342+F351+F359+F366)</f>
        <v>670000</v>
      </c>
      <c r="G338" s="380">
        <f>SUM(G342+G351+G359+G366)</f>
        <v>550000</v>
      </c>
      <c r="H338" s="380">
        <f>SUM(H342+H351+H359+H366)</f>
        <v>480000</v>
      </c>
      <c r="I338" s="343">
        <f>AVERAGE(G338/F338*100)</f>
        <v>82.08955223880598</v>
      </c>
      <c r="J338" s="343">
        <f>AVERAGE(H338/G338*100)</f>
        <v>87.27272727272727</v>
      </c>
    </row>
    <row r="339" spans="1:10" ht="13.5">
      <c r="A339" s="187"/>
      <c r="B339" s="166"/>
      <c r="C339" s="274"/>
      <c r="D339" s="280"/>
      <c r="E339" s="292"/>
      <c r="F339" s="403"/>
      <c r="G339" s="403"/>
      <c r="H339" s="403"/>
      <c r="I339" s="342"/>
      <c r="J339" s="342"/>
    </row>
    <row r="340" spans="1:10" ht="15.75" customHeight="1">
      <c r="A340" s="187"/>
      <c r="B340" s="166"/>
      <c r="C340" s="274"/>
      <c r="D340" s="268" t="s">
        <v>228</v>
      </c>
      <c r="E340" s="175"/>
      <c r="F340" s="382"/>
      <c r="G340" s="382"/>
      <c r="H340" s="382"/>
      <c r="I340" s="344"/>
      <c r="J340" s="344"/>
    </row>
    <row r="341" spans="1:10" ht="15.75" customHeight="1">
      <c r="A341" s="187"/>
      <c r="B341" s="166"/>
      <c r="C341" s="274"/>
      <c r="D341" s="330" t="s">
        <v>200</v>
      </c>
      <c r="E341" s="177"/>
      <c r="F341" s="383"/>
      <c r="G341" s="383"/>
      <c r="H341" s="383"/>
      <c r="I341" s="345"/>
      <c r="J341" s="345"/>
    </row>
    <row r="342" spans="1:10" ht="16.5" customHeight="1">
      <c r="A342" s="187"/>
      <c r="B342" s="166"/>
      <c r="C342" s="274"/>
      <c r="D342" s="369" t="s">
        <v>332</v>
      </c>
      <c r="E342" s="263">
        <f>SUM(E343)</f>
        <v>0</v>
      </c>
      <c r="F342" s="377">
        <f>SUM(F343)</f>
        <v>115000</v>
      </c>
      <c r="G342" s="377">
        <f>SUM(G343)</f>
        <v>100000</v>
      </c>
      <c r="H342" s="377">
        <f>SUM(H343)</f>
        <v>80000</v>
      </c>
      <c r="I342" s="429">
        <f>AVERAGE(G342/F342*100)</f>
        <v>86.95652173913044</v>
      </c>
      <c r="J342" s="429">
        <f>AVERAGE(H342/G342*100)</f>
        <v>80</v>
      </c>
    </row>
    <row r="343" spans="1:10" s="210" customFormat="1" ht="13.5">
      <c r="A343" s="211" t="s">
        <v>297</v>
      </c>
      <c r="B343" s="180"/>
      <c r="C343" s="223">
        <v>32</v>
      </c>
      <c r="D343" s="224" t="s">
        <v>185</v>
      </c>
      <c r="E343" s="182">
        <f>SUM(E344+E346)</f>
        <v>0</v>
      </c>
      <c r="F343" s="385">
        <f>SUM(F344+F346)</f>
        <v>115000</v>
      </c>
      <c r="G343" s="385">
        <v>100000</v>
      </c>
      <c r="H343" s="385">
        <v>80000</v>
      </c>
      <c r="I343" s="427">
        <f aca="true" t="shared" si="43" ref="I343:J347">AVERAGE(G343/F343*100)</f>
        <v>86.95652173913044</v>
      </c>
      <c r="J343" s="427">
        <f t="shared" si="43"/>
        <v>80</v>
      </c>
    </row>
    <row r="344" spans="1:10" s="210" customFormat="1" ht="13.5">
      <c r="A344" s="211" t="s">
        <v>297</v>
      </c>
      <c r="B344" s="180"/>
      <c r="C344" s="223">
        <v>322</v>
      </c>
      <c r="D344" s="224" t="s">
        <v>53</v>
      </c>
      <c r="E344" s="182">
        <f>SUM(E345)</f>
        <v>0</v>
      </c>
      <c r="F344" s="385">
        <f>SUM(F345)</f>
        <v>100000</v>
      </c>
      <c r="G344" s="385"/>
      <c r="H344" s="385"/>
      <c r="I344" s="427">
        <f t="shared" si="43"/>
        <v>0</v>
      </c>
      <c r="J344" s="427"/>
    </row>
    <row r="345" spans="1:10" s="191" customFormat="1" ht="13.5" hidden="1">
      <c r="A345" s="211" t="s">
        <v>297</v>
      </c>
      <c r="B345" s="184">
        <v>82</v>
      </c>
      <c r="C345" s="225">
        <v>3223</v>
      </c>
      <c r="D345" s="226" t="s">
        <v>55</v>
      </c>
      <c r="E345" s="186">
        <v>0</v>
      </c>
      <c r="F345" s="388">
        <v>100000</v>
      </c>
      <c r="G345" s="388"/>
      <c r="H345" s="388"/>
      <c r="I345" s="427">
        <f t="shared" si="43"/>
        <v>0</v>
      </c>
      <c r="J345" s="427"/>
    </row>
    <row r="346" spans="1:10" s="210" customFormat="1" ht="13.5">
      <c r="A346" s="211" t="s">
        <v>297</v>
      </c>
      <c r="B346" s="180"/>
      <c r="C346" s="223">
        <v>323</v>
      </c>
      <c r="D346" s="224" t="s">
        <v>57</v>
      </c>
      <c r="E346" s="182">
        <f>SUM(E347)</f>
        <v>0</v>
      </c>
      <c r="F346" s="385">
        <f>SUM(F347)</f>
        <v>15000</v>
      </c>
      <c r="G346" s="385"/>
      <c r="H346" s="385"/>
      <c r="I346" s="427">
        <f t="shared" si="43"/>
        <v>0</v>
      </c>
      <c r="J346" s="427"/>
    </row>
    <row r="347" spans="1:10" s="191" customFormat="1" ht="13.5" hidden="1">
      <c r="A347" s="211" t="s">
        <v>297</v>
      </c>
      <c r="B347" s="184">
        <v>83</v>
      </c>
      <c r="C347" s="225">
        <v>3232</v>
      </c>
      <c r="D347" s="226" t="s">
        <v>247</v>
      </c>
      <c r="E347" s="186">
        <v>0</v>
      </c>
      <c r="F347" s="388">
        <v>15000</v>
      </c>
      <c r="G347" s="388"/>
      <c r="H347" s="388"/>
      <c r="I347" s="427">
        <f t="shared" si="43"/>
        <v>0</v>
      </c>
      <c r="J347" s="427"/>
    </row>
    <row r="348" spans="1:10" s="191" customFormat="1" ht="13.5">
      <c r="A348" s="188"/>
      <c r="B348" s="188"/>
      <c r="C348" s="233"/>
      <c r="D348" s="234"/>
      <c r="E348" s="190"/>
      <c r="F348" s="390"/>
      <c r="G348" s="390"/>
      <c r="H348" s="390"/>
      <c r="I348" s="347"/>
      <c r="J348" s="347"/>
    </row>
    <row r="349" spans="1:10" ht="13.5">
      <c r="A349" s="187"/>
      <c r="B349" s="166"/>
      <c r="C349" s="274"/>
      <c r="D349" s="174" t="s">
        <v>228</v>
      </c>
      <c r="E349" s="175"/>
      <c r="F349" s="382"/>
      <c r="G349" s="382"/>
      <c r="H349" s="382"/>
      <c r="I349" s="344"/>
      <c r="J349" s="344"/>
    </row>
    <row r="350" spans="1:10" ht="14.25">
      <c r="A350" s="187"/>
      <c r="B350" s="166"/>
      <c r="C350" s="274"/>
      <c r="D350" s="249" t="s">
        <v>200</v>
      </c>
      <c r="E350" s="177"/>
      <c r="F350" s="383"/>
      <c r="G350" s="383"/>
      <c r="H350" s="383"/>
      <c r="I350" s="345"/>
      <c r="J350" s="345"/>
    </row>
    <row r="351" spans="1:10" ht="13.5">
      <c r="A351" s="187"/>
      <c r="B351" s="166"/>
      <c r="C351" s="274"/>
      <c r="D351" s="363" t="s">
        <v>333</v>
      </c>
      <c r="E351" s="263">
        <f aca="true" t="shared" si="44" ref="E351:H352">SUM(E352)</f>
        <v>0</v>
      </c>
      <c r="F351" s="377">
        <f t="shared" si="44"/>
        <v>55000</v>
      </c>
      <c r="G351" s="377">
        <f t="shared" si="44"/>
        <v>50000</v>
      </c>
      <c r="H351" s="377">
        <f t="shared" si="44"/>
        <v>50000</v>
      </c>
      <c r="I351" s="429">
        <f>AVERAGE(G351/F351*100)</f>
        <v>90.9090909090909</v>
      </c>
      <c r="J351" s="429">
        <f>AVERAGE(H351/G351*100)</f>
        <v>100</v>
      </c>
    </row>
    <row r="352" spans="1:10" s="210" customFormat="1" ht="13.5">
      <c r="A352" s="225" t="s">
        <v>311</v>
      </c>
      <c r="B352" s="180"/>
      <c r="C352" s="223">
        <v>32</v>
      </c>
      <c r="D352" s="224" t="s">
        <v>185</v>
      </c>
      <c r="E352" s="182">
        <f t="shared" si="44"/>
        <v>0</v>
      </c>
      <c r="F352" s="385">
        <f t="shared" si="44"/>
        <v>55000</v>
      </c>
      <c r="G352" s="385">
        <v>50000</v>
      </c>
      <c r="H352" s="385">
        <v>50000</v>
      </c>
      <c r="I352" s="427">
        <f aca="true" t="shared" si="45" ref="I352:J355">AVERAGE(G352/F352*100)</f>
        <v>90.9090909090909</v>
      </c>
      <c r="J352" s="427">
        <f t="shared" si="45"/>
        <v>100</v>
      </c>
    </row>
    <row r="353" spans="1:10" s="210" customFormat="1" ht="13.5">
      <c r="A353" s="225" t="s">
        <v>311</v>
      </c>
      <c r="B353" s="180"/>
      <c r="C353" s="223">
        <v>323</v>
      </c>
      <c r="D353" s="224" t="s">
        <v>57</v>
      </c>
      <c r="E353" s="182">
        <f>SUM(E354:E355)</f>
        <v>0</v>
      </c>
      <c r="F353" s="385">
        <f>SUM(F354:F355)</f>
        <v>55000</v>
      </c>
      <c r="G353" s="385"/>
      <c r="H353" s="385"/>
      <c r="I353" s="427">
        <f t="shared" si="45"/>
        <v>0</v>
      </c>
      <c r="J353" s="427"/>
    </row>
    <row r="354" spans="1:10" s="191" customFormat="1" ht="13.5" hidden="1">
      <c r="A354" s="225" t="s">
        <v>311</v>
      </c>
      <c r="B354" s="184">
        <v>84</v>
      </c>
      <c r="C354" s="225">
        <v>3232</v>
      </c>
      <c r="D354" s="226" t="s">
        <v>247</v>
      </c>
      <c r="E354" s="186">
        <v>0</v>
      </c>
      <c r="F354" s="388">
        <v>10000</v>
      </c>
      <c r="G354" s="388"/>
      <c r="H354" s="388"/>
      <c r="I354" s="427">
        <f t="shared" si="45"/>
        <v>0</v>
      </c>
      <c r="J354" s="427"/>
    </row>
    <row r="355" spans="1:10" s="191" customFormat="1" ht="13.5" hidden="1">
      <c r="A355" s="225" t="s">
        <v>311</v>
      </c>
      <c r="B355" s="184">
        <v>85</v>
      </c>
      <c r="C355" s="225">
        <v>3234</v>
      </c>
      <c r="D355" s="226" t="s">
        <v>61</v>
      </c>
      <c r="E355" s="186">
        <v>0</v>
      </c>
      <c r="F355" s="388">
        <v>45000</v>
      </c>
      <c r="G355" s="388"/>
      <c r="H355" s="388"/>
      <c r="I355" s="427">
        <f t="shared" si="45"/>
        <v>0</v>
      </c>
      <c r="J355" s="427"/>
    </row>
    <row r="356" spans="1:10" s="191" customFormat="1" ht="13.5">
      <c r="A356" s="188"/>
      <c r="B356" s="188"/>
      <c r="C356" s="233"/>
      <c r="D356" s="234"/>
      <c r="E356" s="190"/>
      <c r="F356" s="390"/>
      <c r="G356" s="390"/>
      <c r="H356" s="390"/>
      <c r="I356" s="347"/>
      <c r="J356" s="347"/>
    </row>
    <row r="357" spans="2:10" ht="13.5">
      <c r="B357" s="166"/>
      <c r="C357" s="274"/>
      <c r="D357" s="268" t="s">
        <v>228</v>
      </c>
      <c r="E357" s="175"/>
      <c r="F357" s="382"/>
      <c r="G357" s="382"/>
      <c r="H357" s="382"/>
      <c r="I357" s="352"/>
      <c r="J357" s="352"/>
    </row>
    <row r="358" spans="2:10" ht="14.25" customHeight="1">
      <c r="B358" s="166"/>
      <c r="C358" s="274"/>
      <c r="D358" s="331" t="s">
        <v>248</v>
      </c>
      <c r="E358" s="177"/>
      <c r="F358" s="383"/>
      <c r="G358" s="383"/>
      <c r="H358" s="383"/>
      <c r="I358" s="353"/>
      <c r="J358" s="353"/>
    </row>
    <row r="359" spans="2:10" ht="13.5">
      <c r="B359" s="166"/>
      <c r="C359" s="274"/>
      <c r="D359" s="370" t="s">
        <v>334</v>
      </c>
      <c r="E359" s="263">
        <f aca="true" t="shared" si="46" ref="E359:H361">SUM(E360)</f>
        <v>0</v>
      </c>
      <c r="F359" s="377">
        <f t="shared" si="46"/>
        <v>250000</v>
      </c>
      <c r="G359" s="377">
        <f t="shared" si="46"/>
        <v>200000</v>
      </c>
      <c r="H359" s="377">
        <f t="shared" si="46"/>
        <v>150000</v>
      </c>
      <c r="I359" s="429">
        <f>AVERAGE(G359/F359*100)</f>
        <v>80</v>
      </c>
      <c r="J359" s="429">
        <f>AVERAGE(H359/G359*100)</f>
        <v>75</v>
      </c>
    </row>
    <row r="360" spans="1:10" s="210" customFormat="1" ht="13.5">
      <c r="A360" s="184" t="s">
        <v>312</v>
      </c>
      <c r="B360" s="180"/>
      <c r="C360" s="223">
        <v>32</v>
      </c>
      <c r="D360" s="224" t="s">
        <v>185</v>
      </c>
      <c r="E360" s="182">
        <f t="shared" si="46"/>
        <v>0</v>
      </c>
      <c r="F360" s="385">
        <f t="shared" si="46"/>
        <v>250000</v>
      </c>
      <c r="G360" s="385">
        <v>200000</v>
      </c>
      <c r="H360" s="385">
        <v>150000</v>
      </c>
      <c r="I360" s="427">
        <f aca="true" t="shared" si="47" ref="I360:J362">AVERAGE(G360/F360*100)</f>
        <v>80</v>
      </c>
      <c r="J360" s="427">
        <f t="shared" si="47"/>
        <v>75</v>
      </c>
    </row>
    <row r="361" spans="1:10" s="210" customFormat="1" ht="13.5">
      <c r="A361" s="184" t="s">
        <v>312</v>
      </c>
      <c r="B361" s="180"/>
      <c r="C361" s="223">
        <v>323</v>
      </c>
      <c r="D361" s="224" t="s">
        <v>57</v>
      </c>
      <c r="E361" s="182">
        <f t="shared" si="46"/>
        <v>0</v>
      </c>
      <c r="F361" s="385">
        <f t="shared" si="46"/>
        <v>250000</v>
      </c>
      <c r="G361" s="385"/>
      <c r="H361" s="385"/>
      <c r="I361" s="427">
        <f t="shared" si="47"/>
        <v>0</v>
      </c>
      <c r="J361" s="427"/>
    </row>
    <row r="362" spans="1:10" s="191" customFormat="1" ht="13.5" hidden="1">
      <c r="A362" s="184" t="s">
        <v>312</v>
      </c>
      <c r="B362" s="184">
        <v>86</v>
      </c>
      <c r="C362" s="225">
        <v>3232</v>
      </c>
      <c r="D362" s="226" t="s">
        <v>247</v>
      </c>
      <c r="E362" s="186">
        <v>0</v>
      </c>
      <c r="F362" s="388">
        <v>250000</v>
      </c>
      <c r="G362" s="388"/>
      <c r="H362" s="388"/>
      <c r="I362" s="427">
        <f t="shared" si="47"/>
        <v>0</v>
      </c>
      <c r="J362" s="427"/>
    </row>
    <row r="363" spans="1:10" s="191" customFormat="1" ht="13.5">
      <c r="A363" s="188"/>
      <c r="B363" s="188"/>
      <c r="C363" s="233"/>
      <c r="D363" s="234"/>
      <c r="E363" s="190"/>
      <c r="F363" s="390"/>
      <c r="G363" s="390"/>
      <c r="H363" s="390"/>
      <c r="I363" s="347"/>
      <c r="J363" s="347"/>
    </row>
    <row r="364" spans="2:10" ht="13.5">
      <c r="B364" s="166"/>
      <c r="C364" s="274"/>
      <c r="D364" s="268" t="s">
        <v>228</v>
      </c>
      <c r="E364" s="175"/>
      <c r="F364" s="382"/>
      <c r="G364" s="382"/>
      <c r="H364" s="382"/>
      <c r="I364" s="352"/>
      <c r="J364" s="352"/>
    </row>
    <row r="365" spans="2:10" ht="14.25" customHeight="1">
      <c r="B365" s="166"/>
      <c r="C365" s="274"/>
      <c r="D365" s="331" t="s">
        <v>249</v>
      </c>
      <c r="E365" s="177"/>
      <c r="F365" s="383"/>
      <c r="G365" s="383"/>
      <c r="H365" s="383"/>
      <c r="I365" s="353"/>
      <c r="J365" s="353"/>
    </row>
    <row r="366" spans="2:10" ht="27">
      <c r="B366" s="166"/>
      <c r="C366" s="274"/>
      <c r="D366" s="369" t="s">
        <v>335</v>
      </c>
      <c r="E366" s="263">
        <f aca="true" t="shared" si="48" ref="E366:H368">SUM(E367)</f>
        <v>0</v>
      </c>
      <c r="F366" s="377">
        <f t="shared" si="48"/>
        <v>250000</v>
      </c>
      <c r="G366" s="377">
        <f t="shared" si="48"/>
        <v>200000</v>
      </c>
      <c r="H366" s="377">
        <f t="shared" si="48"/>
        <v>200000</v>
      </c>
      <c r="I366" s="429">
        <f>AVERAGE(G366/F366*100)</f>
        <v>80</v>
      </c>
      <c r="J366" s="429">
        <f>AVERAGE(H366/G366*100)</f>
        <v>100</v>
      </c>
    </row>
    <row r="367" spans="1:10" s="210" customFormat="1" ht="13.5">
      <c r="A367" s="184" t="s">
        <v>313</v>
      </c>
      <c r="B367" s="180"/>
      <c r="C367" s="223">
        <v>32</v>
      </c>
      <c r="D367" s="224" t="s">
        <v>185</v>
      </c>
      <c r="E367" s="182">
        <f t="shared" si="48"/>
        <v>0</v>
      </c>
      <c r="F367" s="385">
        <f t="shared" si="48"/>
        <v>250000</v>
      </c>
      <c r="G367" s="385">
        <v>200000</v>
      </c>
      <c r="H367" s="385">
        <v>200000</v>
      </c>
      <c r="I367" s="427">
        <f aca="true" t="shared" si="49" ref="I367:J369">AVERAGE(G367/F367*100)</f>
        <v>80</v>
      </c>
      <c r="J367" s="427">
        <f t="shared" si="49"/>
        <v>100</v>
      </c>
    </row>
    <row r="368" spans="1:10" s="210" customFormat="1" ht="13.5">
      <c r="A368" s="184" t="s">
        <v>313</v>
      </c>
      <c r="B368" s="180"/>
      <c r="C368" s="223">
        <v>323</v>
      </c>
      <c r="D368" s="224" t="s">
        <v>57</v>
      </c>
      <c r="E368" s="182">
        <f t="shared" si="48"/>
        <v>0</v>
      </c>
      <c r="F368" s="385">
        <f t="shared" si="48"/>
        <v>250000</v>
      </c>
      <c r="G368" s="385"/>
      <c r="H368" s="385"/>
      <c r="I368" s="427">
        <f t="shared" si="49"/>
        <v>0</v>
      </c>
      <c r="J368" s="427"/>
    </row>
    <row r="369" spans="1:10" s="191" customFormat="1" ht="13.5" hidden="1">
      <c r="A369" s="184" t="s">
        <v>313</v>
      </c>
      <c r="B369" s="184">
        <v>87</v>
      </c>
      <c r="C369" s="225">
        <v>3232</v>
      </c>
      <c r="D369" s="226" t="s">
        <v>247</v>
      </c>
      <c r="E369" s="186">
        <v>0</v>
      </c>
      <c r="F369" s="388">
        <v>250000</v>
      </c>
      <c r="G369" s="388"/>
      <c r="H369" s="388"/>
      <c r="I369" s="427">
        <f t="shared" si="49"/>
        <v>0</v>
      </c>
      <c r="J369" s="427"/>
    </row>
    <row r="370" spans="1:10" s="191" customFormat="1" ht="14.25" thickBot="1">
      <c r="A370" s="188"/>
      <c r="B370" s="188"/>
      <c r="C370" s="233"/>
      <c r="D370" s="234"/>
      <c r="E370" s="190"/>
      <c r="F370" s="390"/>
      <c r="G370" s="390"/>
      <c r="H370" s="390"/>
      <c r="I370" s="347"/>
      <c r="J370" s="347"/>
    </row>
    <row r="371" spans="1:10" s="154" customFormat="1" ht="15.75" thickBot="1">
      <c r="A371" s="776" t="s">
        <v>250</v>
      </c>
      <c r="B371" s="777"/>
      <c r="C371" s="777"/>
      <c r="D371" s="777"/>
      <c r="E371" s="169">
        <f>SUM(E375+E382+E389+E399+E406)</f>
        <v>1030000</v>
      </c>
      <c r="F371" s="380">
        <f>SUM(F375+F382+F389+F399+F406)</f>
        <v>2250000</v>
      </c>
      <c r="G371" s="380">
        <f>SUM(G375+G382+G389+G399+G406)</f>
        <v>1650000</v>
      </c>
      <c r="H371" s="380">
        <f>SUM(H375+H382+H389+H399+H406)</f>
        <v>1900000</v>
      </c>
      <c r="I371" s="343">
        <f>AVERAGE(G371/F371*100)</f>
        <v>73.33333333333333</v>
      </c>
      <c r="J371" s="343">
        <f>AVERAGE(H371/G371*100)</f>
        <v>115.15151515151516</v>
      </c>
    </row>
    <row r="372" spans="1:10" s="154" customFormat="1" ht="15">
      <c r="A372" s="156"/>
      <c r="B372" s="156"/>
      <c r="C372" s="156"/>
      <c r="D372" s="156"/>
      <c r="E372" s="282"/>
      <c r="F372" s="406"/>
      <c r="G372" s="406"/>
      <c r="H372" s="406"/>
      <c r="I372" s="342"/>
      <c r="J372" s="342"/>
    </row>
    <row r="373" spans="3:10" s="166" customFormat="1" ht="27">
      <c r="C373" s="274"/>
      <c r="D373" s="268" t="s">
        <v>251</v>
      </c>
      <c r="E373" s="175"/>
      <c r="F373" s="382"/>
      <c r="G373" s="382"/>
      <c r="H373" s="382"/>
      <c r="I373" s="352"/>
      <c r="J373" s="352"/>
    </row>
    <row r="374" spans="3:10" s="166" customFormat="1" ht="13.5">
      <c r="C374" s="274"/>
      <c r="D374" s="331" t="s">
        <v>252</v>
      </c>
      <c r="E374" s="177"/>
      <c r="F374" s="383"/>
      <c r="G374" s="383"/>
      <c r="H374" s="383"/>
      <c r="I374" s="353"/>
      <c r="J374" s="353"/>
    </row>
    <row r="375" spans="3:10" s="166" customFormat="1" ht="27">
      <c r="C375" s="274"/>
      <c r="D375" s="369" t="s">
        <v>336</v>
      </c>
      <c r="E375" s="263">
        <f aca="true" t="shared" si="50" ref="E375:H377">SUM(E376)</f>
        <v>70000</v>
      </c>
      <c r="F375" s="377">
        <f t="shared" si="50"/>
        <v>50000</v>
      </c>
      <c r="G375" s="377">
        <f t="shared" si="50"/>
        <v>100000</v>
      </c>
      <c r="H375" s="377">
        <f t="shared" si="50"/>
        <v>150000</v>
      </c>
      <c r="I375" s="429">
        <f>AVERAGE(G375/F375*100)</f>
        <v>200</v>
      </c>
      <c r="J375" s="429">
        <f>AVERAGE(H375/G375*100)</f>
        <v>150</v>
      </c>
    </row>
    <row r="376" spans="1:10" s="210" customFormat="1" ht="13.5">
      <c r="A376" s="184" t="s">
        <v>298</v>
      </c>
      <c r="B376" s="180"/>
      <c r="C376" s="223">
        <v>41</v>
      </c>
      <c r="D376" s="224" t="s">
        <v>253</v>
      </c>
      <c r="E376" s="182">
        <f t="shared" si="50"/>
        <v>70000</v>
      </c>
      <c r="F376" s="385">
        <f t="shared" si="50"/>
        <v>50000</v>
      </c>
      <c r="G376" s="385">
        <v>100000</v>
      </c>
      <c r="H376" s="385">
        <v>150000</v>
      </c>
      <c r="I376" s="427">
        <f aca="true" t="shared" si="51" ref="I376:J378">AVERAGE(G376/F376*100)</f>
        <v>200</v>
      </c>
      <c r="J376" s="427">
        <f t="shared" si="51"/>
        <v>150</v>
      </c>
    </row>
    <row r="377" spans="1:10" s="191" customFormat="1" ht="13.5">
      <c r="A377" s="184" t="s">
        <v>298</v>
      </c>
      <c r="B377" s="180"/>
      <c r="C377" s="223">
        <v>411</v>
      </c>
      <c r="D377" s="224" t="s">
        <v>96</v>
      </c>
      <c r="E377" s="182">
        <f t="shared" si="50"/>
        <v>70000</v>
      </c>
      <c r="F377" s="385">
        <f t="shared" si="50"/>
        <v>50000</v>
      </c>
      <c r="G377" s="385"/>
      <c r="H377" s="385"/>
      <c r="I377" s="427">
        <f t="shared" si="51"/>
        <v>0</v>
      </c>
      <c r="J377" s="427"/>
    </row>
    <row r="378" spans="1:10" s="191" customFormat="1" ht="13.5" hidden="1">
      <c r="A378" s="184" t="s">
        <v>298</v>
      </c>
      <c r="B378" s="184">
        <v>88</v>
      </c>
      <c r="C378" s="225">
        <v>4111</v>
      </c>
      <c r="D378" s="226" t="s">
        <v>41</v>
      </c>
      <c r="E378" s="186">
        <v>70000</v>
      </c>
      <c r="F378" s="388">
        <v>50000</v>
      </c>
      <c r="G378" s="388"/>
      <c r="H378" s="388"/>
      <c r="I378" s="427">
        <f t="shared" si="51"/>
        <v>0</v>
      </c>
      <c r="J378" s="427"/>
    </row>
    <row r="379" spans="1:10" s="154" customFormat="1" ht="15">
      <c r="A379" s="187"/>
      <c r="C379" s="260"/>
      <c r="D379" s="287"/>
      <c r="E379" s="293"/>
      <c r="F379" s="412"/>
      <c r="G379" s="412"/>
      <c r="H379" s="412"/>
      <c r="I379" s="342"/>
      <c r="J379" s="342"/>
    </row>
    <row r="380" spans="1:10" s="166" customFormat="1" ht="13.5">
      <c r="A380" s="183"/>
      <c r="C380" s="274"/>
      <c r="D380" s="268" t="s">
        <v>254</v>
      </c>
      <c r="E380" s="175"/>
      <c r="F380" s="382"/>
      <c r="G380" s="382"/>
      <c r="H380" s="382"/>
      <c r="I380" s="352"/>
      <c r="J380" s="352"/>
    </row>
    <row r="381" spans="1:10" s="166" customFormat="1" ht="13.5">
      <c r="A381" s="183"/>
      <c r="C381" s="274"/>
      <c r="D381" s="331" t="s">
        <v>248</v>
      </c>
      <c r="E381" s="284"/>
      <c r="F381" s="411"/>
      <c r="G381" s="411"/>
      <c r="H381" s="411"/>
      <c r="I381" s="353"/>
      <c r="J381" s="353"/>
    </row>
    <row r="382" spans="1:10" s="166" customFormat="1" ht="13.5">
      <c r="A382" s="183"/>
      <c r="C382" s="274"/>
      <c r="D382" s="370" t="s">
        <v>337</v>
      </c>
      <c r="E382" s="263">
        <f aca="true" t="shared" si="52" ref="E382:H384">SUM(E383)</f>
        <v>700000</v>
      </c>
      <c r="F382" s="377">
        <f t="shared" si="52"/>
        <v>300000</v>
      </c>
      <c r="G382" s="377">
        <f t="shared" si="52"/>
        <v>300000</v>
      </c>
      <c r="H382" s="377">
        <f t="shared" si="52"/>
        <v>500000</v>
      </c>
      <c r="I382" s="429">
        <f>AVERAGE(G382/F382*100)</f>
        <v>100</v>
      </c>
      <c r="J382" s="429">
        <f>AVERAGE(H382/G382*100)</f>
        <v>166.66666666666669</v>
      </c>
    </row>
    <row r="383" spans="1:10" s="191" customFormat="1" ht="13.5">
      <c r="A383" s="184" t="s">
        <v>316</v>
      </c>
      <c r="B383" s="180"/>
      <c r="C383" s="223">
        <v>42</v>
      </c>
      <c r="D383" s="224" t="s">
        <v>255</v>
      </c>
      <c r="E383" s="182">
        <f t="shared" si="52"/>
        <v>700000</v>
      </c>
      <c r="F383" s="385">
        <f t="shared" si="52"/>
        <v>300000</v>
      </c>
      <c r="G383" s="385">
        <v>300000</v>
      </c>
      <c r="H383" s="385">
        <v>500000</v>
      </c>
      <c r="I383" s="427">
        <f aca="true" t="shared" si="53" ref="I383:J385">AVERAGE(G383/F383*100)</f>
        <v>100</v>
      </c>
      <c r="J383" s="427">
        <f t="shared" si="53"/>
        <v>166.66666666666669</v>
      </c>
    </row>
    <row r="384" spans="1:10" s="191" customFormat="1" ht="13.5">
      <c r="A384" s="184" t="s">
        <v>316</v>
      </c>
      <c r="B384" s="180"/>
      <c r="C384" s="223">
        <v>421</v>
      </c>
      <c r="D384" s="224" t="s">
        <v>98</v>
      </c>
      <c r="E384" s="182">
        <f t="shared" si="52"/>
        <v>700000</v>
      </c>
      <c r="F384" s="385">
        <f t="shared" si="52"/>
        <v>300000</v>
      </c>
      <c r="G384" s="385"/>
      <c r="H384" s="385"/>
      <c r="I384" s="427">
        <f t="shared" si="53"/>
        <v>0</v>
      </c>
      <c r="J384" s="427"/>
    </row>
    <row r="385" spans="1:10" s="191" customFormat="1" ht="13.5" hidden="1">
      <c r="A385" s="184" t="s">
        <v>316</v>
      </c>
      <c r="B385" s="184">
        <v>89</v>
      </c>
      <c r="C385" s="225">
        <v>4214</v>
      </c>
      <c r="D385" s="226" t="s">
        <v>256</v>
      </c>
      <c r="E385" s="186">
        <v>700000</v>
      </c>
      <c r="F385" s="388">
        <v>300000</v>
      </c>
      <c r="G385" s="388"/>
      <c r="H385" s="388"/>
      <c r="I385" s="427">
        <f t="shared" si="53"/>
        <v>0</v>
      </c>
      <c r="J385" s="427"/>
    </row>
    <row r="386" spans="1:10" s="191" customFormat="1" ht="13.5">
      <c r="A386" s="188"/>
      <c r="B386" s="188"/>
      <c r="C386" s="233"/>
      <c r="D386" s="234"/>
      <c r="E386" s="190"/>
      <c r="F386" s="390"/>
      <c r="G386" s="390"/>
      <c r="H386" s="390"/>
      <c r="I386" s="347"/>
      <c r="J386" s="347"/>
    </row>
    <row r="387" spans="1:10" s="166" customFormat="1" ht="27">
      <c r="A387" s="183"/>
      <c r="C387" s="274"/>
      <c r="D387" s="268" t="s">
        <v>251</v>
      </c>
      <c r="E387" s="175"/>
      <c r="F387" s="382"/>
      <c r="G387" s="382"/>
      <c r="H387" s="382"/>
      <c r="I387" s="352"/>
      <c r="J387" s="352"/>
    </row>
    <row r="388" spans="1:10" s="166" customFormat="1" ht="13.5">
      <c r="A388" s="183"/>
      <c r="C388" s="274"/>
      <c r="D388" s="331" t="s">
        <v>200</v>
      </c>
      <c r="E388" s="284"/>
      <c r="F388" s="411"/>
      <c r="G388" s="411"/>
      <c r="H388" s="383"/>
      <c r="I388" s="353"/>
      <c r="J388" s="353"/>
    </row>
    <row r="389" spans="1:10" s="166" customFormat="1" ht="13.5">
      <c r="A389" s="183"/>
      <c r="C389" s="274"/>
      <c r="D389" s="370" t="s">
        <v>338</v>
      </c>
      <c r="E389" s="263">
        <f>SUM(E390+E393)</f>
        <v>110000</v>
      </c>
      <c r="F389" s="377">
        <f>SUM(F390+F393)</f>
        <v>100000</v>
      </c>
      <c r="G389" s="377">
        <f>SUM(G390+G393)</f>
        <v>50000</v>
      </c>
      <c r="H389" s="377">
        <f>SUM(H390+H393)</f>
        <v>50000</v>
      </c>
      <c r="I389" s="429">
        <f>AVERAGE(G389/F389*100)</f>
        <v>50</v>
      </c>
      <c r="J389" s="429">
        <f>AVERAGE(H389/G389*100)</f>
        <v>100</v>
      </c>
    </row>
    <row r="390" spans="1:10" s="191" customFormat="1" ht="13.5">
      <c r="A390" s="184" t="s">
        <v>317</v>
      </c>
      <c r="B390" s="180"/>
      <c r="C390" s="223">
        <v>38</v>
      </c>
      <c r="D390" s="224" t="s">
        <v>130</v>
      </c>
      <c r="E390" s="182">
        <f aca="true" t="shared" si="54" ref="E390:H394">SUM(E391)</f>
        <v>10000</v>
      </c>
      <c r="F390" s="385">
        <f t="shared" si="54"/>
        <v>100000</v>
      </c>
      <c r="G390" s="385">
        <v>50000</v>
      </c>
      <c r="H390" s="385">
        <v>50000</v>
      </c>
      <c r="I390" s="427">
        <f>AVERAGE(G390/F390*100)</f>
        <v>50</v>
      </c>
      <c r="J390" s="427">
        <f>AVERAGE(H390/G390*100)</f>
        <v>100</v>
      </c>
    </row>
    <row r="391" spans="1:10" s="191" customFormat="1" ht="13.5">
      <c r="A391" s="184" t="s">
        <v>317</v>
      </c>
      <c r="B391" s="180"/>
      <c r="C391" s="223">
        <v>386</v>
      </c>
      <c r="D391" s="224" t="s">
        <v>267</v>
      </c>
      <c r="E391" s="182">
        <f t="shared" si="54"/>
        <v>10000</v>
      </c>
      <c r="F391" s="385">
        <f t="shared" si="54"/>
        <v>100000</v>
      </c>
      <c r="G391" s="385"/>
      <c r="H391" s="385"/>
      <c r="I391" s="427">
        <f>AVERAGE(G391/F391*100)</f>
        <v>0</v>
      </c>
      <c r="J391" s="427"/>
    </row>
    <row r="392" spans="1:10" s="191" customFormat="1" ht="13.5" hidden="1">
      <c r="A392" s="184" t="s">
        <v>317</v>
      </c>
      <c r="B392" s="184">
        <v>90</v>
      </c>
      <c r="C392" s="225">
        <v>3862</v>
      </c>
      <c r="D392" s="226" t="s">
        <v>268</v>
      </c>
      <c r="E392" s="186">
        <v>10000</v>
      </c>
      <c r="F392" s="388">
        <v>100000</v>
      </c>
      <c r="G392" s="388"/>
      <c r="H392" s="388"/>
      <c r="I392" s="427">
        <f>AVERAGE(G392/F392*100)</f>
        <v>0</v>
      </c>
      <c r="J392" s="427"/>
    </row>
    <row r="393" spans="1:10" s="191" customFormat="1" ht="13.5">
      <c r="A393" s="184" t="s">
        <v>317</v>
      </c>
      <c r="B393" s="180"/>
      <c r="C393" s="223">
        <v>42</v>
      </c>
      <c r="D393" s="224" t="s">
        <v>255</v>
      </c>
      <c r="E393" s="182">
        <f t="shared" si="54"/>
        <v>100000</v>
      </c>
      <c r="F393" s="385">
        <f t="shared" si="54"/>
        <v>0</v>
      </c>
      <c r="G393" s="385">
        <f t="shared" si="54"/>
        <v>0</v>
      </c>
      <c r="H393" s="385">
        <f t="shared" si="54"/>
        <v>0</v>
      </c>
      <c r="I393" s="427">
        <v>0</v>
      </c>
      <c r="J393" s="427">
        <v>0</v>
      </c>
    </row>
    <row r="394" spans="1:10" s="191" customFormat="1" ht="13.5">
      <c r="A394" s="184" t="s">
        <v>317</v>
      </c>
      <c r="B394" s="180"/>
      <c r="C394" s="223">
        <v>421</v>
      </c>
      <c r="D394" s="224" t="s">
        <v>98</v>
      </c>
      <c r="E394" s="182">
        <f t="shared" si="54"/>
        <v>100000</v>
      </c>
      <c r="F394" s="385">
        <f t="shared" si="54"/>
        <v>0</v>
      </c>
      <c r="G394" s="385"/>
      <c r="H394" s="385"/>
      <c r="I394" s="427"/>
      <c r="J394" s="427"/>
    </row>
    <row r="395" spans="1:10" s="191" customFormat="1" ht="13.5" hidden="1">
      <c r="A395" s="184" t="s">
        <v>317</v>
      </c>
      <c r="B395" s="184">
        <v>91</v>
      </c>
      <c r="C395" s="225">
        <v>4214</v>
      </c>
      <c r="D395" s="226" t="s">
        <v>256</v>
      </c>
      <c r="E395" s="186">
        <v>100000</v>
      </c>
      <c r="F395" s="388">
        <v>0</v>
      </c>
      <c r="G395" s="388"/>
      <c r="H395" s="388"/>
      <c r="I395" s="427"/>
      <c r="J395" s="427"/>
    </row>
    <row r="396" spans="1:10" s="191" customFormat="1" ht="13.5">
      <c r="A396" s="188"/>
      <c r="B396" s="188"/>
      <c r="C396" s="233"/>
      <c r="D396" s="234"/>
      <c r="E396" s="190"/>
      <c r="F396" s="390"/>
      <c r="G396" s="390"/>
      <c r="H396" s="390"/>
      <c r="I396" s="347"/>
      <c r="J396" s="347"/>
    </row>
    <row r="397" spans="3:10" s="166" customFormat="1" ht="27">
      <c r="C397" s="274"/>
      <c r="D397" s="268" t="s">
        <v>251</v>
      </c>
      <c r="E397" s="175"/>
      <c r="F397" s="382"/>
      <c r="G397" s="382"/>
      <c r="H397" s="382"/>
      <c r="I397" s="344"/>
      <c r="J397" s="344"/>
    </row>
    <row r="398" spans="3:10" s="166" customFormat="1" ht="13.5">
      <c r="C398" s="274"/>
      <c r="D398" s="331" t="s">
        <v>257</v>
      </c>
      <c r="E398" s="177"/>
      <c r="F398" s="383"/>
      <c r="G398" s="383"/>
      <c r="H398" s="383"/>
      <c r="I398" s="345"/>
      <c r="J398" s="345"/>
    </row>
    <row r="399" spans="3:10" s="166" customFormat="1" ht="13.5">
      <c r="C399" s="274"/>
      <c r="D399" s="369" t="s">
        <v>339</v>
      </c>
      <c r="E399" s="263">
        <f aca="true" t="shared" si="55" ref="E399:H401">SUM(E400)</f>
        <v>50000</v>
      </c>
      <c r="F399" s="377">
        <f t="shared" si="55"/>
        <v>1000000</v>
      </c>
      <c r="G399" s="377">
        <f t="shared" si="55"/>
        <v>500000</v>
      </c>
      <c r="H399" s="377">
        <f t="shared" si="55"/>
        <v>0</v>
      </c>
      <c r="I399" s="429">
        <f>AVERAGE(G399/F399*100)</f>
        <v>50</v>
      </c>
      <c r="J399" s="429">
        <f>AVERAGE(H399/G399*100)</f>
        <v>0</v>
      </c>
    </row>
    <row r="400" spans="1:10" s="191" customFormat="1" ht="13.5">
      <c r="A400" s="184" t="s">
        <v>353</v>
      </c>
      <c r="B400" s="180"/>
      <c r="C400" s="223">
        <v>42</v>
      </c>
      <c r="D400" s="224" t="s">
        <v>255</v>
      </c>
      <c r="E400" s="182">
        <f t="shared" si="55"/>
        <v>50000</v>
      </c>
      <c r="F400" s="385">
        <f t="shared" si="55"/>
        <v>1000000</v>
      </c>
      <c r="G400" s="385">
        <v>500000</v>
      </c>
      <c r="H400" s="385">
        <f t="shared" si="55"/>
        <v>0</v>
      </c>
      <c r="I400" s="427">
        <f aca="true" t="shared" si="56" ref="I400:J402">AVERAGE(G400/F400*100)</f>
        <v>50</v>
      </c>
      <c r="J400" s="427">
        <f t="shared" si="56"/>
        <v>0</v>
      </c>
    </row>
    <row r="401" spans="1:10" s="191" customFormat="1" ht="13.5">
      <c r="A401" s="184" t="s">
        <v>353</v>
      </c>
      <c r="B401" s="180"/>
      <c r="C401" s="223">
        <v>421</v>
      </c>
      <c r="D401" s="224" t="s">
        <v>98</v>
      </c>
      <c r="E401" s="182">
        <f t="shared" si="55"/>
        <v>50000</v>
      </c>
      <c r="F401" s="385">
        <f t="shared" si="55"/>
        <v>1000000</v>
      </c>
      <c r="G401" s="385"/>
      <c r="H401" s="385"/>
      <c r="I401" s="427">
        <f t="shared" si="56"/>
        <v>0</v>
      </c>
      <c r="J401" s="427"/>
    </row>
    <row r="402" spans="1:10" s="191" customFormat="1" ht="13.5" hidden="1">
      <c r="A402" s="184" t="s">
        <v>353</v>
      </c>
      <c r="B402" s="184">
        <v>92</v>
      </c>
      <c r="C402" s="225">
        <v>4214</v>
      </c>
      <c r="D402" s="226" t="s">
        <v>256</v>
      </c>
      <c r="E402" s="186">
        <v>50000</v>
      </c>
      <c r="F402" s="388">
        <v>1000000</v>
      </c>
      <c r="G402" s="388"/>
      <c r="H402" s="388"/>
      <c r="I402" s="427">
        <f t="shared" si="56"/>
        <v>0</v>
      </c>
      <c r="J402" s="427"/>
    </row>
    <row r="403" spans="1:10" s="191" customFormat="1" ht="13.5">
      <c r="A403" s="188"/>
      <c r="B403" s="188"/>
      <c r="C403" s="233"/>
      <c r="D403" s="234"/>
      <c r="E403" s="190"/>
      <c r="F403" s="390"/>
      <c r="G403" s="390"/>
      <c r="H403" s="390"/>
      <c r="I403" s="347"/>
      <c r="J403" s="347"/>
    </row>
    <row r="404" spans="3:10" s="166" customFormat="1" ht="27">
      <c r="C404" s="274"/>
      <c r="D404" s="268" t="s">
        <v>266</v>
      </c>
      <c r="E404" s="175"/>
      <c r="F404" s="382"/>
      <c r="G404" s="382"/>
      <c r="H404" s="382"/>
      <c r="I404" s="344"/>
      <c r="J404" s="344"/>
    </row>
    <row r="405" spans="3:10" s="166" customFormat="1" ht="26.25">
      <c r="C405" s="274"/>
      <c r="D405" s="330" t="s">
        <v>258</v>
      </c>
      <c r="E405" s="177"/>
      <c r="F405" s="383"/>
      <c r="G405" s="383"/>
      <c r="H405" s="383"/>
      <c r="I405" s="345"/>
      <c r="J405" s="345"/>
    </row>
    <row r="406" spans="3:10" s="166" customFormat="1" ht="13.5">
      <c r="C406" s="274"/>
      <c r="D406" s="370" t="s">
        <v>340</v>
      </c>
      <c r="E406" s="263">
        <f>SUM(E407)</f>
        <v>100000</v>
      </c>
      <c r="F406" s="377">
        <f>SUM(F407+F410)</f>
        <v>800000</v>
      </c>
      <c r="G406" s="377">
        <f>SUM(G407+G410)</f>
        <v>700000</v>
      </c>
      <c r="H406" s="377">
        <f>SUM(H407+H410)</f>
        <v>1200000</v>
      </c>
      <c r="I406" s="429">
        <f>AVERAGE(G406/F406*100)</f>
        <v>87.5</v>
      </c>
      <c r="J406" s="429">
        <f>AVERAGE(H406/G406*100)</f>
        <v>171.42857142857142</v>
      </c>
    </row>
    <row r="407" spans="1:10" s="191" customFormat="1" ht="13.5">
      <c r="A407" s="184" t="s">
        <v>354</v>
      </c>
      <c r="B407" s="180"/>
      <c r="C407" s="223">
        <v>42</v>
      </c>
      <c r="D407" s="224" t="s">
        <v>255</v>
      </c>
      <c r="E407" s="182">
        <f>SUM(E408)</f>
        <v>100000</v>
      </c>
      <c r="F407" s="385">
        <f>SUM(F408)</f>
        <v>650000</v>
      </c>
      <c r="G407" s="385">
        <v>500000</v>
      </c>
      <c r="H407" s="385">
        <v>700000</v>
      </c>
      <c r="I407" s="427">
        <f aca="true" t="shared" si="57" ref="I407:J412">AVERAGE(G407/F407*100)</f>
        <v>76.92307692307693</v>
      </c>
      <c r="J407" s="427">
        <f t="shared" si="57"/>
        <v>140</v>
      </c>
    </row>
    <row r="408" spans="1:10" s="191" customFormat="1" ht="13.5">
      <c r="A408" s="184" t="s">
        <v>354</v>
      </c>
      <c r="B408" s="180"/>
      <c r="C408" s="223">
        <v>421</v>
      </c>
      <c r="D408" s="224" t="s">
        <v>98</v>
      </c>
      <c r="E408" s="182">
        <f>SUM(E409)</f>
        <v>100000</v>
      </c>
      <c r="F408" s="385">
        <f>SUM(F409)</f>
        <v>650000</v>
      </c>
      <c r="G408" s="385"/>
      <c r="H408" s="385"/>
      <c r="I408" s="427">
        <f t="shared" si="57"/>
        <v>0</v>
      </c>
      <c r="J408" s="427"/>
    </row>
    <row r="409" spans="1:10" s="191" customFormat="1" ht="13.5" hidden="1">
      <c r="A409" s="184" t="s">
        <v>354</v>
      </c>
      <c r="B409" s="184">
        <v>93</v>
      </c>
      <c r="C409" s="225">
        <v>4213</v>
      </c>
      <c r="D409" s="226" t="s">
        <v>288</v>
      </c>
      <c r="E409" s="186">
        <v>100000</v>
      </c>
      <c r="F409" s="388">
        <v>650000</v>
      </c>
      <c r="G409" s="388"/>
      <c r="H409" s="388"/>
      <c r="I409" s="427">
        <f t="shared" si="57"/>
        <v>0</v>
      </c>
      <c r="J409" s="427"/>
    </row>
    <row r="410" spans="1:10" s="191" customFormat="1" ht="13.5">
      <c r="A410" s="184" t="s">
        <v>354</v>
      </c>
      <c r="B410" s="180"/>
      <c r="C410" s="223">
        <v>45</v>
      </c>
      <c r="D410" s="224" t="s">
        <v>270</v>
      </c>
      <c r="E410" s="182">
        <f>SUM(E411)</f>
        <v>645000</v>
      </c>
      <c r="F410" s="385">
        <f>SUM(F411)</f>
        <v>150000</v>
      </c>
      <c r="G410" s="385">
        <v>200000</v>
      </c>
      <c r="H410" s="385">
        <v>500000</v>
      </c>
      <c r="I410" s="427">
        <f t="shared" si="57"/>
        <v>133.33333333333331</v>
      </c>
      <c r="J410" s="427">
        <f t="shared" si="57"/>
        <v>250</v>
      </c>
    </row>
    <row r="411" spans="1:10" s="191" customFormat="1" ht="13.5">
      <c r="A411" s="184" t="s">
        <v>354</v>
      </c>
      <c r="B411" s="180"/>
      <c r="C411" s="223">
        <v>451</v>
      </c>
      <c r="D411" s="224" t="s">
        <v>104</v>
      </c>
      <c r="E411" s="182">
        <f>SUM(E412)</f>
        <v>645000</v>
      </c>
      <c r="F411" s="385">
        <f>SUM(F412)</f>
        <v>150000</v>
      </c>
      <c r="G411" s="385"/>
      <c r="H411" s="385"/>
      <c r="I411" s="427">
        <f t="shared" si="57"/>
        <v>0</v>
      </c>
      <c r="J411" s="427"/>
    </row>
    <row r="412" spans="1:10" s="191" customFormat="1" ht="13.5" hidden="1">
      <c r="A412" s="184" t="s">
        <v>354</v>
      </c>
      <c r="B412" s="184">
        <v>94</v>
      </c>
      <c r="C412" s="225">
        <v>4511</v>
      </c>
      <c r="D412" s="226" t="s">
        <v>104</v>
      </c>
      <c r="E412" s="186">
        <v>645000</v>
      </c>
      <c r="F412" s="388">
        <v>150000</v>
      </c>
      <c r="G412" s="388"/>
      <c r="H412" s="388"/>
      <c r="I412" s="427">
        <f t="shared" si="57"/>
        <v>0</v>
      </c>
      <c r="J412" s="427"/>
    </row>
    <row r="413" spans="1:10" s="191" customFormat="1" ht="14.25" thickBot="1">
      <c r="A413" s="188"/>
      <c r="B413" s="188"/>
      <c r="C413" s="233"/>
      <c r="D413" s="234"/>
      <c r="E413" s="190"/>
      <c r="F413" s="390"/>
      <c r="G413" s="390"/>
      <c r="H413" s="390"/>
      <c r="I413" s="347"/>
      <c r="J413" s="347"/>
    </row>
    <row r="414" spans="1:10" s="170" customFormat="1" ht="15.75" thickBot="1">
      <c r="A414" s="776" t="s">
        <v>289</v>
      </c>
      <c r="B414" s="777"/>
      <c r="C414" s="777"/>
      <c r="D414" s="777"/>
      <c r="E414" s="294">
        <f>SUM(E418+E431+E438+E458+E465+E472)</f>
        <v>1645000</v>
      </c>
      <c r="F414" s="413">
        <f>SUM(F418+F431+F438+F448+F458+F465+F472)</f>
        <v>3510000</v>
      </c>
      <c r="G414" s="413">
        <f>SUM(G418+G431+G438+G448+G458+G465+G472)</f>
        <v>1380000</v>
      </c>
      <c r="H414" s="413">
        <f>SUM(H418+H431+H438+H448+H458+H465+H472)</f>
        <v>1570000</v>
      </c>
      <c r="I414" s="343">
        <f>AVERAGE(G414/F414*100)</f>
        <v>39.31623931623932</v>
      </c>
      <c r="J414" s="343">
        <f>AVERAGE(H414/G414*100)</f>
        <v>113.76811594202898</v>
      </c>
    </row>
    <row r="415" spans="3:10" s="183" customFormat="1" ht="13.5">
      <c r="C415" s="295"/>
      <c r="D415" s="280"/>
      <c r="E415" s="292"/>
      <c r="F415" s="403"/>
      <c r="G415" s="403"/>
      <c r="H415" s="403"/>
      <c r="I415" s="342"/>
      <c r="J415" s="342"/>
    </row>
    <row r="416" spans="1:10" s="154" customFormat="1" ht="27">
      <c r="A416" s="187"/>
      <c r="C416" s="260"/>
      <c r="D416" s="268" t="s">
        <v>251</v>
      </c>
      <c r="E416" s="175"/>
      <c r="F416" s="382"/>
      <c r="G416" s="382"/>
      <c r="H416" s="382"/>
      <c r="I416" s="352"/>
      <c r="J416" s="352"/>
    </row>
    <row r="417" spans="3:10" s="166" customFormat="1" ht="14.25" customHeight="1">
      <c r="C417" s="274"/>
      <c r="D417" s="331" t="s">
        <v>200</v>
      </c>
      <c r="E417" s="284"/>
      <c r="F417" s="383"/>
      <c r="G417" s="411"/>
      <c r="H417" s="411"/>
      <c r="I417" s="353"/>
      <c r="J417" s="353"/>
    </row>
    <row r="418" spans="3:10" s="166" customFormat="1" ht="13.5">
      <c r="C418" s="274"/>
      <c r="D418" s="370" t="s">
        <v>341</v>
      </c>
      <c r="E418" s="263">
        <f>SUM(E419+E424)</f>
        <v>0</v>
      </c>
      <c r="F418" s="377">
        <f>SUM(F419+F424)</f>
        <v>160000</v>
      </c>
      <c r="G418" s="377">
        <f>SUM(G419+G424)</f>
        <v>150000</v>
      </c>
      <c r="H418" s="377">
        <f>SUM(H419+H424)</f>
        <v>100000</v>
      </c>
      <c r="I418" s="429">
        <f>AVERAGE(G418/F418*100)</f>
        <v>93.75</v>
      </c>
      <c r="J418" s="429">
        <f>AVERAGE(H418/G418*100)</f>
        <v>66.66666666666666</v>
      </c>
    </row>
    <row r="419" spans="1:10" s="191" customFormat="1" ht="13.5">
      <c r="A419" s="184" t="s">
        <v>318</v>
      </c>
      <c r="B419" s="180"/>
      <c r="C419" s="223">
        <v>32</v>
      </c>
      <c r="D419" s="224" t="s">
        <v>48</v>
      </c>
      <c r="E419" s="182">
        <f>SUM(E420+E422)</f>
        <v>0</v>
      </c>
      <c r="F419" s="385">
        <f>SUM(F420+F422)</f>
        <v>85000</v>
      </c>
      <c r="G419" s="385">
        <v>50000</v>
      </c>
      <c r="H419" s="385">
        <v>50000</v>
      </c>
      <c r="I419" s="427">
        <f aca="true" t="shared" si="58" ref="I419:J426">AVERAGE(G419/F419*100)</f>
        <v>58.82352941176471</v>
      </c>
      <c r="J419" s="427">
        <f t="shared" si="58"/>
        <v>100</v>
      </c>
    </row>
    <row r="420" spans="1:10" s="191" customFormat="1" ht="13.5">
      <c r="A420" s="184" t="s">
        <v>318</v>
      </c>
      <c r="B420" s="180"/>
      <c r="C420" s="223">
        <v>322</v>
      </c>
      <c r="D420" s="224" t="s">
        <v>53</v>
      </c>
      <c r="E420" s="182">
        <f>SUM(E421)</f>
        <v>0</v>
      </c>
      <c r="F420" s="385">
        <f>SUM(F421)</f>
        <v>15000</v>
      </c>
      <c r="G420" s="385"/>
      <c r="H420" s="385"/>
      <c r="I420" s="427">
        <f t="shared" si="58"/>
        <v>0</v>
      </c>
      <c r="J420" s="427"/>
    </row>
    <row r="421" spans="1:10" s="191" customFormat="1" ht="13.5" hidden="1">
      <c r="A421" s="184" t="s">
        <v>318</v>
      </c>
      <c r="B421" s="327">
        <v>95</v>
      </c>
      <c r="C421" s="225">
        <v>3224</v>
      </c>
      <c r="D421" s="226" t="s">
        <v>194</v>
      </c>
      <c r="E421" s="296">
        <v>0</v>
      </c>
      <c r="F421" s="388">
        <v>15000</v>
      </c>
      <c r="G421" s="388"/>
      <c r="H421" s="388"/>
      <c r="I421" s="427">
        <f t="shared" si="58"/>
        <v>0</v>
      </c>
      <c r="J421" s="427"/>
    </row>
    <row r="422" spans="1:10" s="191" customFormat="1" ht="13.5">
      <c r="A422" s="184" t="s">
        <v>318</v>
      </c>
      <c r="B422" s="180"/>
      <c r="C422" s="223">
        <v>323</v>
      </c>
      <c r="D422" s="224" t="s">
        <v>57</v>
      </c>
      <c r="E422" s="182">
        <f>SUM(E423)</f>
        <v>0</v>
      </c>
      <c r="F422" s="385">
        <f>SUM(F423)</f>
        <v>70000</v>
      </c>
      <c r="G422" s="385"/>
      <c r="H422" s="385"/>
      <c r="I422" s="427">
        <f t="shared" si="58"/>
        <v>0</v>
      </c>
      <c r="J422" s="427"/>
    </row>
    <row r="423" spans="1:10" s="191" customFormat="1" ht="13.5" hidden="1">
      <c r="A423" s="184" t="s">
        <v>318</v>
      </c>
      <c r="B423" s="184">
        <v>96</v>
      </c>
      <c r="C423" s="225">
        <v>3232</v>
      </c>
      <c r="D423" s="226" t="s">
        <v>247</v>
      </c>
      <c r="E423" s="186">
        <v>0</v>
      </c>
      <c r="F423" s="388">
        <v>70000</v>
      </c>
      <c r="G423" s="388"/>
      <c r="H423" s="388"/>
      <c r="I423" s="427">
        <f t="shared" si="58"/>
        <v>0</v>
      </c>
      <c r="J423" s="427"/>
    </row>
    <row r="424" spans="1:10" s="191" customFormat="1" ht="13.5">
      <c r="A424" s="184" t="s">
        <v>318</v>
      </c>
      <c r="B424" s="180"/>
      <c r="C424" s="223">
        <v>42</v>
      </c>
      <c r="D424" s="224" t="s">
        <v>255</v>
      </c>
      <c r="E424" s="182">
        <f>SUM(E425)</f>
        <v>0</v>
      </c>
      <c r="F424" s="385">
        <f>SUM(F425)</f>
        <v>75000</v>
      </c>
      <c r="G424" s="385">
        <v>100000</v>
      </c>
      <c r="H424" s="385">
        <v>50000</v>
      </c>
      <c r="I424" s="427">
        <f t="shared" si="58"/>
        <v>133.33333333333331</v>
      </c>
      <c r="J424" s="427">
        <f t="shared" si="58"/>
        <v>50</v>
      </c>
    </row>
    <row r="425" spans="1:10" s="191" customFormat="1" ht="13.5">
      <c r="A425" s="184" t="s">
        <v>318</v>
      </c>
      <c r="B425" s="180"/>
      <c r="C425" s="223">
        <v>422</v>
      </c>
      <c r="D425" s="224" t="s">
        <v>100</v>
      </c>
      <c r="E425" s="182">
        <f>SUM(E426)</f>
        <v>0</v>
      </c>
      <c r="F425" s="385">
        <f>SUM(F426)</f>
        <v>75000</v>
      </c>
      <c r="G425" s="385"/>
      <c r="H425" s="385"/>
      <c r="I425" s="427">
        <f t="shared" si="58"/>
        <v>0</v>
      </c>
      <c r="J425" s="427"/>
    </row>
    <row r="426" spans="1:10" s="191" customFormat="1" ht="13.5" hidden="1">
      <c r="A426" s="184" t="s">
        <v>318</v>
      </c>
      <c r="B426" s="184">
        <v>97</v>
      </c>
      <c r="C426" s="225">
        <v>4227</v>
      </c>
      <c r="D426" s="226" t="s">
        <v>103</v>
      </c>
      <c r="E426" s="186">
        <v>0</v>
      </c>
      <c r="F426" s="388">
        <v>75000</v>
      </c>
      <c r="G426" s="388"/>
      <c r="H426" s="388"/>
      <c r="I426" s="427">
        <f t="shared" si="58"/>
        <v>0</v>
      </c>
      <c r="J426" s="427"/>
    </row>
    <row r="427" spans="1:10" s="191" customFormat="1" ht="13.5">
      <c r="A427" s="188"/>
      <c r="B427" s="188"/>
      <c r="C427" s="233"/>
      <c r="D427" s="234"/>
      <c r="E427" s="190"/>
      <c r="F427" s="390"/>
      <c r="G427" s="390"/>
      <c r="H427" s="390"/>
      <c r="I427" s="347"/>
      <c r="J427" s="347"/>
    </row>
    <row r="428" spans="3:10" s="187" customFormat="1" ht="15">
      <c r="C428" s="260"/>
      <c r="D428" s="287"/>
      <c r="E428" s="293"/>
      <c r="F428" s="412"/>
      <c r="G428" s="412"/>
      <c r="H428" s="412"/>
      <c r="I428" s="342"/>
      <c r="J428" s="342"/>
    </row>
    <row r="429" spans="1:10" s="154" customFormat="1" ht="30" customHeight="1">
      <c r="A429" s="187"/>
      <c r="C429" s="260"/>
      <c r="D429" s="268" t="s">
        <v>251</v>
      </c>
      <c r="E429" s="175"/>
      <c r="F429" s="382"/>
      <c r="G429" s="382"/>
      <c r="H429" s="382"/>
      <c r="I429" s="352"/>
      <c r="J429" s="352"/>
    </row>
    <row r="430" spans="3:10" s="166" customFormat="1" ht="14.25" customHeight="1">
      <c r="C430" s="274"/>
      <c r="D430" s="331" t="s">
        <v>259</v>
      </c>
      <c r="E430" s="284"/>
      <c r="F430" s="383"/>
      <c r="G430" s="411"/>
      <c r="H430" s="411"/>
      <c r="I430" s="353"/>
      <c r="J430" s="353"/>
    </row>
    <row r="431" spans="3:10" s="166" customFormat="1" ht="13.5">
      <c r="C431" s="274"/>
      <c r="D431" s="369" t="s">
        <v>342</v>
      </c>
      <c r="E431" s="263">
        <f aca="true" t="shared" si="59" ref="E431:H433">SUM(E432)</f>
        <v>350000</v>
      </c>
      <c r="F431" s="377">
        <f t="shared" si="59"/>
        <v>1000000</v>
      </c>
      <c r="G431" s="377">
        <f t="shared" si="59"/>
        <v>500000</v>
      </c>
      <c r="H431" s="377">
        <f t="shared" si="59"/>
        <v>200000</v>
      </c>
      <c r="I431" s="429">
        <f>AVERAGE(G431/F431*100)</f>
        <v>50</v>
      </c>
      <c r="J431" s="429">
        <f>AVERAGE(H431/G431*100)</f>
        <v>40</v>
      </c>
    </row>
    <row r="432" spans="1:10" s="191" customFormat="1" ht="13.5">
      <c r="A432" s="184" t="s">
        <v>355</v>
      </c>
      <c r="B432" s="180"/>
      <c r="C432" s="223">
        <v>42</v>
      </c>
      <c r="D432" s="224" t="s">
        <v>255</v>
      </c>
      <c r="E432" s="182">
        <f t="shared" si="59"/>
        <v>350000</v>
      </c>
      <c r="F432" s="385">
        <f t="shared" si="59"/>
        <v>1000000</v>
      </c>
      <c r="G432" s="385">
        <v>500000</v>
      </c>
      <c r="H432" s="385">
        <v>200000</v>
      </c>
      <c r="I432" s="427">
        <f aca="true" t="shared" si="60" ref="I432:J434">AVERAGE(G432/F432*100)</f>
        <v>50</v>
      </c>
      <c r="J432" s="427">
        <f t="shared" si="60"/>
        <v>40</v>
      </c>
    </row>
    <row r="433" spans="1:10" s="191" customFormat="1" ht="13.5">
      <c r="A433" s="184" t="s">
        <v>355</v>
      </c>
      <c r="B433" s="180"/>
      <c r="C433" s="223">
        <v>421</v>
      </c>
      <c r="D433" s="224" t="s">
        <v>98</v>
      </c>
      <c r="E433" s="182">
        <f t="shared" si="59"/>
        <v>350000</v>
      </c>
      <c r="F433" s="385">
        <f t="shared" si="59"/>
        <v>1000000</v>
      </c>
      <c r="G433" s="385"/>
      <c r="H433" s="385"/>
      <c r="I433" s="427">
        <f t="shared" si="60"/>
        <v>0</v>
      </c>
      <c r="J433" s="427"/>
    </row>
    <row r="434" spans="1:10" s="191" customFormat="1" ht="13.5" hidden="1">
      <c r="A434" s="184" t="s">
        <v>355</v>
      </c>
      <c r="B434" s="184">
        <v>98</v>
      </c>
      <c r="C434" s="225">
        <v>4212</v>
      </c>
      <c r="D434" s="226" t="s">
        <v>99</v>
      </c>
      <c r="E434" s="186">
        <v>350000</v>
      </c>
      <c r="F434" s="388">
        <v>1000000</v>
      </c>
      <c r="G434" s="388"/>
      <c r="H434" s="388"/>
      <c r="I434" s="427">
        <f t="shared" si="60"/>
        <v>0</v>
      </c>
      <c r="J434" s="427"/>
    </row>
    <row r="435" spans="1:10" s="191" customFormat="1" ht="13.5">
      <c r="A435" s="188"/>
      <c r="B435" s="188"/>
      <c r="C435" s="233"/>
      <c r="D435" s="234"/>
      <c r="E435" s="190"/>
      <c r="F435" s="390"/>
      <c r="G435" s="390"/>
      <c r="H435" s="390"/>
      <c r="I435" s="347"/>
      <c r="J435" s="347"/>
    </row>
    <row r="436" spans="3:10" s="166" customFormat="1" ht="13.5">
      <c r="C436" s="274"/>
      <c r="D436" s="281" t="s">
        <v>347</v>
      </c>
      <c r="E436" s="175"/>
      <c r="F436" s="382"/>
      <c r="G436" s="382"/>
      <c r="H436" s="382"/>
      <c r="I436" s="352"/>
      <c r="J436" s="352"/>
    </row>
    <row r="437" spans="3:10" s="166" customFormat="1" ht="14.25" customHeight="1">
      <c r="C437" s="274"/>
      <c r="D437" s="331" t="s">
        <v>200</v>
      </c>
      <c r="E437" s="177"/>
      <c r="F437" s="383"/>
      <c r="G437" s="411"/>
      <c r="H437" s="383"/>
      <c r="I437" s="353"/>
      <c r="J437" s="353"/>
    </row>
    <row r="438" spans="3:10" s="166" customFormat="1" ht="13.5">
      <c r="C438" s="274"/>
      <c r="D438" s="370" t="s">
        <v>343</v>
      </c>
      <c r="E438" s="263">
        <f>SUM(E439+E442)</f>
        <v>645000</v>
      </c>
      <c r="F438" s="377">
        <f>SUM(F439+F442)</f>
        <v>1300000</v>
      </c>
      <c r="G438" s="377">
        <f>SUM(G439+G442)</f>
        <v>150000</v>
      </c>
      <c r="H438" s="377">
        <f>SUM(H439+H442)</f>
        <v>10000</v>
      </c>
      <c r="I438" s="429">
        <f>AVERAGE(G438/F438*100)</f>
        <v>11.538461538461538</v>
      </c>
      <c r="J438" s="429">
        <f>AVERAGE(H438/G438*100)</f>
        <v>6.666666666666667</v>
      </c>
    </row>
    <row r="439" spans="1:10" s="191" customFormat="1" ht="13.5">
      <c r="A439" s="184" t="s">
        <v>356</v>
      </c>
      <c r="B439" s="180"/>
      <c r="C439" s="223">
        <v>32</v>
      </c>
      <c r="D439" s="224" t="s">
        <v>48</v>
      </c>
      <c r="E439" s="182">
        <f>SUM(E440)</f>
        <v>0</v>
      </c>
      <c r="F439" s="385">
        <f>SUM(F440)</f>
        <v>300000</v>
      </c>
      <c r="G439" s="385">
        <v>50000</v>
      </c>
      <c r="H439" s="385">
        <v>10000</v>
      </c>
      <c r="I439" s="427">
        <f aca="true" t="shared" si="61" ref="I439:J444">AVERAGE(G439/F439*100)</f>
        <v>16.666666666666664</v>
      </c>
      <c r="J439" s="427">
        <f t="shared" si="61"/>
        <v>20</v>
      </c>
    </row>
    <row r="440" spans="1:10" s="191" customFormat="1" ht="13.5">
      <c r="A440" s="184" t="s">
        <v>356</v>
      </c>
      <c r="B440" s="180"/>
      <c r="C440" s="223">
        <v>323</v>
      </c>
      <c r="D440" s="224" t="s">
        <v>57</v>
      </c>
      <c r="E440" s="182">
        <f>SUM(E441)</f>
        <v>0</v>
      </c>
      <c r="F440" s="385">
        <f>SUM(F441)</f>
        <v>300000</v>
      </c>
      <c r="G440" s="385"/>
      <c r="H440" s="385"/>
      <c r="I440" s="427">
        <f t="shared" si="61"/>
        <v>0</v>
      </c>
      <c r="J440" s="427"/>
    </row>
    <row r="441" spans="1:10" s="191" customFormat="1" ht="13.5" hidden="1">
      <c r="A441" s="184" t="s">
        <v>356</v>
      </c>
      <c r="B441" s="184">
        <v>99</v>
      </c>
      <c r="C441" s="225">
        <v>3232</v>
      </c>
      <c r="D441" s="226" t="s">
        <v>247</v>
      </c>
      <c r="E441" s="186">
        <v>0</v>
      </c>
      <c r="F441" s="388">
        <v>300000</v>
      </c>
      <c r="G441" s="388"/>
      <c r="H441" s="388"/>
      <c r="I441" s="427">
        <f t="shared" si="61"/>
        <v>0</v>
      </c>
      <c r="J441" s="427"/>
    </row>
    <row r="442" spans="1:10" s="191" customFormat="1" ht="13.5">
      <c r="A442" s="184" t="s">
        <v>356</v>
      </c>
      <c r="B442" s="180"/>
      <c r="C442" s="223">
        <v>45</v>
      </c>
      <c r="D442" s="224" t="s">
        <v>270</v>
      </c>
      <c r="E442" s="182">
        <f aca="true" t="shared" si="62" ref="E442:H443">SUM(E443)</f>
        <v>645000</v>
      </c>
      <c r="F442" s="385">
        <f t="shared" si="62"/>
        <v>1000000</v>
      </c>
      <c r="G442" s="385">
        <v>100000</v>
      </c>
      <c r="H442" s="385">
        <f t="shared" si="62"/>
        <v>0</v>
      </c>
      <c r="I442" s="427">
        <f t="shared" si="61"/>
        <v>10</v>
      </c>
      <c r="J442" s="427">
        <f t="shared" si="61"/>
        <v>0</v>
      </c>
    </row>
    <row r="443" spans="1:10" s="191" customFormat="1" ht="13.5">
      <c r="A443" s="184" t="s">
        <v>356</v>
      </c>
      <c r="B443" s="180"/>
      <c r="C443" s="223">
        <v>451</v>
      </c>
      <c r="D443" s="224" t="s">
        <v>104</v>
      </c>
      <c r="E443" s="182">
        <f t="shared" si="62"/>
        <v>645000</v>
      </c>
      <c r="F443" s="385">
        <f t="shared" si="62"/>
        <v>1000000</v>
      </c>
      <c r="G443" s="385"/>
      <c r="H443" s="385"/>
      <c r="I443" s="427">
        <f t="shared" si="61"/>
        <v>0</v>
      </c>
      <c r="J443" s="427"/>
    </row>
    <row r="444" spans="1:10" s="191" customFormat="1" ht="13.5" hidden="1">
      <c r="A444" s="184" t="s">
        <v>356</v>
      </c>
      <c r="B444" s="184">
        <v>100</v>
      </c>
      <c r="C444" s="225">
        <v>4511</v>
      </c>
      <c r="D444" s="226" t="s">
        <v>104</v>
      </c>
      <c r="E444" s="186">
        <v>645000</v>
      </c>
      <c r="F444" s="388">
        <v>1000000</v>
      </c>
      <c r="G444" s="388"/>
      <c r="H444" s="388"/>
      <c r="I444" s="427">
        <f t="shared" si="61"/>
        <v>0</v>
      </c>
      <c r="J444" s="427"/>
    </row>
    <row r="445" spans="1:10" s="191" customFormat="1" ht="13.5">
      <c r="A445" s="188"/>
      <c r="B445" s="188"/>
      <c r="C445" s="233"/>
      <c r="D445" s="234"/>
      <c r="E445" s="190"/>
      <c r="F445" s="390"/>
      <c r="G445" s="390"/>
      <c r="H445" s="390"/>
      <c r="I445" s="347"/>
      <c r="J445" s="347"/>
    </row>
    <row r="446" spans="1:10" s="154" customFormat="1" ht="30" customHeight="1">
      <c r="A446" s="187"/>
      <c r="C446" s="260"/>
      <c r="D446" s="268" t="s">
        <v>251</v>
      </c>
      <c r="E446" s="175"/>
      <c r="F446" s="382"/>
      <c r="G446" s="382"/>
      <c r="H446" s="382"/>
      <c r="I446" s="352"/>
      <c r="J446" s="352"/>
    </row>
    <row r="447" spans="3:10" s="166" customFormat="1" ht="14.25" customHeight="1">
      <c r="C447" s="274"/>
      <c r="D447" s="331" t="s">
        <v>259</v>
      </c>
      <c r="E447" s="284"/>
      <c r="F447" s="383"/>
      <c r="G447" s="411"/>
      <c r="H447" s="411"/>
      <c r="I447" s="353"/>
      <c r="J447" s="353"/>
    </row>
    <row r="448" spans="3:10" s="166" customFormat="1" ht="13.5">
      <c r="C448" s="274"/>
      <c r="D448" s="369" t="s">
        <v>358</v>
      </c>
      <c r="E448" s="263">
        <f>SUM(E449+E452)</f>
        <v>0</v>
      </c>
      <c r="F448" s="377">
        <f>SUM(F449+F452)</f>
        <v>300000</v>
      </c>
      <c r="G448" s="377">
        <f>SUM(G449+G452)</f>
        <v>100000</v>
      </c>
      <c r="H448" s="377">
        <f>SUM(H449+H452)</f>
        <v>1000000</v>
      </c>
      <c r="I448" s="429">
        <f>AVERAGE(G448/F448*100)</f>
        <v>33.33333333333333</v>
      </c>
      <c r="J448" s="429">
        <f>AVERAGE(H448/G448*100)</f>
        <v>1000</v>
      </c>
    </row>
    <row r="449" spans="1:10" s="210" customFormat="1" ht="13.5">
      <c r="A449" s="327" t="s">
        <v>357</v>
      </c>
      <c r="B449" s="180"/>
      <c r="C449" s="223">
        <v>41</v>
      </c>
      <c r="D449" s="224" t="s">
        <v>253</v>
      </c>
      <c r="E449" s="182">
        <f aca="true" t="shared" si="63" ref="E449:H450">SUM(E450)</f>
        <v>0</v>
      </c>
      <c r="F449" s="385">
        <f t="shared" si="63"/>
        <v>250000</v>
      </c>
      <c r="G449" s="385">
        <f t="shared" si="63"/>
        <v>0</v>
      </c>
      <c r="H449" s="385">
        <f t="shared" si="63"/>
        <v>0</v>
      </c>
      <c r="I449" s="427">
        <f aca="true" t="shared" si="64" ref="I449:J454">AVERAGE(G449/F449*100)</f>
        <v>0</v>
      </c>
      <c r="J449" s="427"/>
    </row>
    <row r="450" spans="1:10" s="191" customFormat="1" ht="13.5">
      <c r="A450" s="327" t="s">
        <v>357</v>
      </c>
      <c r="B450" s="180"/>
      <c r="C450" s="223">
        <v>411</v>
      </c>
      <c r="D450" s="224" t="s">
        <v>96</v>
      </c>
      <c r="E450" s="182">
        <f t="shared" si="63"/>
        <v>0</v>
      </c>
      <c r="F450" s="385">
        <f t="shared" si="63"/>
        <v>250000</v>
      </c>
      <c r="G450" s="385"/>
      <c r="H450" s="385"/>
      <c r="I450" s="427">
        <f t="shared" si="64"/>
        <v>0</v>
      </c>
      <c r="J450" s="427"/>
    </row>
    <row r="451" spans="1:10" s="191" customFormat="1" ht="13.5" hidden="1">
      <c r="A451" s="327" t="s">
        <v>357</v>
      </c>
      <c r="B451" s="184">
        <v>101</v>
      </c>
      <c r="C451" s="225">
        <v>4111</v>
      </c>
      <c r="D451" s="226" t="s">
        <v>41</v>
      </c>
      <c r="E451" s="186">
        <v>0</v>
      </c>
      <c r="F451" s="388">
        <v>250000</v>
      </c>
      <c r="G451" s="388"/>
      <c r="H451" s="388"/>
      <c r="I451" s="427">
        <f t="shared" si="64"/>
        <v>0</v>
      </c>
      <c r="J451" s="427"/>
    </row>
    <row r="452" spans="1:10" s="191" customFormat="1" ht="13.5">
      <c r="A452" s="327" t="s">
        <v>357</v>
      </c>
      <c r="B452" s="180"/>
      <c r="C452" s="223">
        <v>42</v>
      </c>
      <c r="D452" s="224" t="s">
        <v>255</v>
      </c>
      <c r="E452" s="182">
        <f>SUM(E453)</f>
        <v>0</v>
      </c>
      <c r="F452" s="385">
        <f>SUM(F453)</f>
        <v>50000</v>
      </c>
      <c r="G452" s="385">
        <v>100000</v>
      </c>
      <c r="H452" s="385">
        <v>1000000</v>
      </c>
      <c r="I452" s="427">
        <f t="shared" si="64"/>
        <v>200</v>
      </c>
      <c r="J452" s="427">
        <f t="shared" si="64"/>
        <v>1000</v>
      </c>
    </row>
    <row r="453" spans="1:10" s="191" customFormat="1" ht="13.5">
      <c r="A453" s="327" t="s">
        <v>357</v>
      </c>
      <c r="B453" s="180"/>
      <c r="C453" s="223">
        <v>421</v>
      </c>
      <c r="D453" s="224" t="s">
        <v>98</v>
      </c>
      <c r="E453" s="182">
        <f>SUM(E454)</f>
        <v>0</v>
      </c>
      <c r="F453" s="385">
        <f>SUM(F454)</f>
        <v>50000</v>
      </c>
      <c r="G453" s="385"/>
      <c r="H453" s="385"/>
      <c r="I453" s="427">
        <f t="shared" si="64"/>
        <v>0</v>
      </c>
      <c r="J453" s="427"/>
    </row>
    <row r="454" spans="1:10" s="191" customFormat="1" ht="13.5" hidden="1">
      <c r="A454" s="327" t="s">
        <v>357</v>
      </c>
      <c r="B454" s="184">
        <v>102</v>
      </c>
      <c r="C454" s="225">
        <v>4214</v>
      </c>
      <c r="D454" s="226" t="s">
        <v>256</v>
      </c>
      <c r="E454" s="186">
        <v>0</v>
      </c>
      <c r="F454" s="388">
        <v>50000</v>
      </c>
      <c r="G454" s="388"/>
      <c r="H454" s="388"/>
      <c r="I454" s="427">
        <f t="shared" si="64"/>
        <v>0</v>
      </c>
      <c r="J454" s="427"/>
    </row>
    <row r="455" spans="1:10" s="191" customFormat="1" ht="13.5">
      <c r="A455" s="188"/>
      <c r="B455" s="188"/>
      <c r="C455" s="233"/>
      <c r="D455" s="234"/>
      <c r="E455" s="190"/>
      <c r="F455" s="390"/>
      <c r="G455" s="390"/>
      <c r="H455" s="390"/>
      <c r="I455" s="347"/>
      <c r="J455" s="347"/>
    </row>
    <row r="456" spans="3:10" s="166" customFormat="1" ht="27">
      <c r="C456" s="274"/>
      <c r="D456" s="268" t="s">
        <v>260</v>
      </c>
      <c r="E456" s="175"/>
      <c r="F456" s="382"/>
      <c r="G456" s="382"/>
      <c r="H456" s="382"/>
      <c r="I456" s="352"/>
      <c r="J456" s="352"/>
    </row>
    <row r="457" spans="3:10" s="166" customFormat="1" ht="13.5">
      <c r="C457" s="274"/>
      <c r="D457" s="331" t="s">
        <v>261</v>
      </c>
      <c r="E457" s="177"/>
      <c r="F457" s="383"/>
      <c r="G457" s="411"/>
      <c r="H457" s="411"/>
      <c r="I457" s="353"/>
      <c r="J457" s="353"/>
    </row>
    <row r="458" spans="3:10" s="166" customFormat="1" ht="13.5">
      <c r="C458" s="274"/>
      <c r="D458" s="370" t="s">
        <v>359</v>
      </c>
      <c r="E458" s="263">
        <f aca="true" t="shared" si="65" ref="E458:H460">SUM(E459)</f>
        <v>500000</v>
      </c>
      <c r="F458" s="377">
        <f t="shared" si="65"/>
        <v>150000</v>
      </c>
      <c r="G458" s="377">
        <f t="shared" si="65"/>
        <v>100000</v>
      </c>
      <c r="H458" s="377">
        <f t="shared" si="65"/>
        <v>100000</v>
      </c>
      <c r="I458" s="429">
        <f>AVERAGE(G458/F458*100)</f>
        <v>66.66666666666666</v>
      </c>
      <c r="J458" s="429">
        <f>AVERAGE(H458/G458*100)</f>
        <v>100</v>
      </c>
    </row>
    <row r="459" spans="1:10" s="191" customFormat="1" ht="13.5">
      <c r="A459" s="327" t="s">
        <v>360</v>
      </c>
      <c r="B459" s="180"/>
      <c r="C459" s="223">
        <v>42</v>
      </c>
      <c r="D459" s="224" t="s">
        <v>255</v>
      </c>
      <c r="E459" s="182">
        <f t="shared" si="65"/>
        <v>500000</v>
      </c>
      <c r="F459" s="385">
        <f t="shared" si="65"/>
        <v>150000</v>
      </c>
      <c r="G459" s="385">
        <v>100000</v>
      </c>
      <c r="H459" s="385">
        <v>100000</v>
      </c>
      <c r="I459" s="427">
        <f aca="true" t="shared" si="66" ref="I459:J461">AVERAGE(G459/F459*100)</f>
        <v>66.66666666666666</v>
      </c>
      <c r="J459" s="427">
        <f t="shared" si="66"/>
        <v>100</v>
      </c>
    </row>
    <row r="460" spans="1:10" s="191" customFormat="1" ht="13.5">
      <c r="A460" s="327" t="s">
        <v>360</v>
      </c>
      <c r="B460" s="180"/>
      <c r="C460" s="223">
        <v>421</v>
      </c>
      <c r="D460" s="224" t="s">
        <v>98</v>
      </c>
      <c r="E460" s="182">
        <f t="shared" si="65"/>
        <v>500000</v>
      </c>
      <c r="F460" s="385">
        <f t="shared" si="65"/>
        <v>150000</v>
      </c>
      <c r="G460" s="385"/>
      <c r="H460" s="385"/>
      <c r="I460" s="427">
        <f t="shared" si="66"/>
        <v>0</v>
      </c>
      <c r="J460" s="427"/>
    </row>
    <row r="461" spans="1:10" s="191" customFormat="1" ht="13.5" hidden="1">
      <c r="A461" s="327" t="s">
        <v>360</v>
      </c>
      <c r="B461" s="184">
        <v>103</v>
      </c>
      <c r="C461" s="225">
        <v>4214</v>
      </c>
      <c r="D461" s="226" t="s">
        <v>256</v>
      </c>
      <c r="E461" s="186">
        <v>500000</v>
      </c>
      <c r="F461" s="388">
        <v>150000</v>
      </c>
      <c r="G461" s="388"/>
      <c r="H461" s="388"/>
      <c r="I461" s="427">
        <f t="shared" si="66"/>
        <v>0</v>
      </c>
      <c r="J461" s="427"/>
    </row>
    <row r="462" spans="1:10" s="191" customFormat="1" ht="13.5">
      <c r="A462" s="297"/>
      <c r="B462" s="188"/>
      <c r="C462" s="233"/>
      <c r="D462" s="234"/>
      <c r="E462" s="190"/>
      <c r="F462" s="390"/>
      <c r="G462" s="390"/>
      <c r="H462" s="390"/>
      <c r="I462" s="347"/>
      <c r="J462" s="347"/>
    </row>
    <row r="463" spans="3:10" s="166" customFormat="1" ht="13.5">
      <c r="C463" s="274"/>
      <c r="D463" s="281" t="s">
        <v>262</v>
      </c>
      <c r="E463" s="175"/>
      <c r="F463" s="382"/>
      <c r="G463" s="382"/>
      <c r="H463" s="382"/>
      <c r="I463" s="352"/>
      <c r="J463" s="352"/>
    </row>
    <row r="464" spans="3:10" s="166" customFormat="1" ht="14.25" customHeight="1">
      <c r="C464" s="274"/>
      <c r="D464" s="330" t="s">
        <v>294</v>
      </c>
      <c r="E464" s="177"/>
      <c r="F464" s="383"/>
      <c r="G464" s="411"/>
      <c r="H464" s="411"/>
      <c r="I464" s="353"/>
      <c r="J464" s="353"/>
    </row>
    <row r="465" spans="3:10" s="166" customFormat="1" ht="13.5">
      <c r="C465" s="274"/>
      <c r="D465" s="370" t="s">
        <v>361</v>
      </c>
      <c r="E465" s="263">
        <f aca="true" t="shared" si="67" ref="E465:H467">SUM(E466)</f>
        <v>50000</v>
      </c>
      <c r="F465" s="377">
        <f t="shared" si="67"/>
        <v>500000</v>
      </c>
      <c r="G465" s="377">
        <f t="shared" si="67"/>
        <v>300000</v>
      </c>
      <c r="H465" s="377">
        <f t="shared" si="67"/>
        <v>100000</v>
      </c>
      <c r="I465" s="429">
        <f>AVERAGE(G465/F465*100)</f>
        <v>60</v>
      </c>
      <c r="J465" s="429">
        <f>AVERAGE(H465/G465*100)</f>
        <v>33.33333333333333</v>
      </c>
    </row>
    <row r="466" spans="1:10" s="191" customFormat="1" ht="13.5">
      <c r="A466" s="327" t="s">
        <v>362</v>
      </c>
      <c r="B466" s="180"/>
      <c r="C466" s="223">
        <v>42</v>
      </c>
      <c r="D466" s="224" t="s">
        <v>255</v>
      </c>
      <c r="E466" s="182">
        <f t="shared" si="67"/>
        <v>50000</v>
      </c>
      <c r="F466" s="385">
        <f t="shared" si="67"/>
        <v>500000</v>
      </c>
      <c r="G466" s="385">
        <v>300000</v>
      </c>
      <c r="H466" s="385">
        <v>100000</v>
      </c>
      <c r="I466" s="427">
        <f aca="true" t="shared" si="68" ref="I466:J468">AVERAGE(G466/F466*100)</f>
        <v>60</v>
      </c>
      <c r="J466" s="427">
        <f t="shared" si="68"/>
        <v>33.33333333333333</v>
      </c>
    </row>
    <row r="467" spans="1:10" s="191" customFormat="1" ht="13.5">
      <c r="A467" s="327" t="s">
        <v>362</v>
      </c>
      <c r="B467" s="180"/>
      <c r="C467" s="223">
        <v>421</v>
      </c>
      <c r="D467" s="224" t="s">
        <v>98</v>
      </c>
      <c r="E467" s="182">
        <f t="shared" si="67"/>
        <v>50000</v>
      </c>
      <c r="F467" s="385">
        <f t="shared" si="67"/>
        <v>500000</v>
      </c>
      <c r="G467" s="385"/>
      <c r="H467" s="385"/>
      <c r="I467" s="427">
        <f t="shared" si="68"/>
        <v>0</v>
      </c>
      <c r="J467" s="427"/>
    </row>
    <row r="468" spans="1:10" s="191" customFormat="1" ht="13.5" hidden="1">
      <c r="A468" s="327" t="s">
        <v>362</v>
      </c>
      <c r="B468" s="184">
        <v>104</v>
      </c>
      <c r="C468" s="225">
        <v>4214</v>
      </c>
      <c r="D468" s="226" t="s">
        <v>256</v>
      </c>
      <c r="E468" s="186">
        <v>50000</v>
      </c>
      <c r="F468" s="388">
        <v>500000</v>
      </c>
      <c r="G468" s="388"/>
      <c r="H468" s="388"/>
      <c r="I468" s="427">
        <f t="shared" si="68"/>
        <v>0</v>
      </c>
      <c r="J468" s="427"/>
    </row>
    <row r="469" spans="1:10" s="191" customFormat="1" ht="13.5">
      <c r="A469" s="188"/>
      <c r="B469" s="188"/>
      <c r="C469" s="233"/>
      <c r="D469" s="234"/>
      <c r="E469" s="190"/>
      <c r="F469" s="390"/>
      <c r="G469" s="390"/>
      <c r="H469" s="390"/>
      <c r="I469" s="347"/>
      <c r="J469" s="347"/>
    </row>
    <row r="470" spans="3:10" s="166" customFormat="1" ht="13.5">
      <c r="C470" s="274"/>
      <c r="D470" s="281" t="s">
        <v>262</v>
      </c>
      <c r="E470" s="175"/>
      <c r="F470" s="382"/>
      <c r="G470" s="382"/>
      <c r="H470" s="382"/>
      <c r="I470" s="352"/>
      <c r="J470" s="352"/>
    </row>
    <row r="471" spans="3:10" s="166" customFormat="1" ht="13.5">
      <c r="C471" s="274"/>
      <c r="D471" s="331" t="s">
        <v>294</v>
      </c>
      <c r="E471" s="177"/>
      <c r="F471" s="383"/>
      <c r="G471" s="411"/>
      <c r="H471" s="411"/>
      <c r="I471" s="353"/>
      <c r="J471" s="353"/>
    </row>
    <row r="472" spans="3:10" s="166" customFormat="1" ht="13.5">
      <c r="C472" s="274"/>
      <c r="D472" s="369" t="s">
        <v>364</v>
      </c>
      <c r="E472" s="263">
        <f aca="true" t="shared" si="69" ref="E472:H474">SUM(E473)</f>
        <v>100000</v>
      </c>
      <c r="F472" s="377">
        <f t="shared" si="69"/>
        <v>100000</v>
      </c>
      <c r="G472" s="377">
        <f t="shared" si="69"/>
        <v>80000</v>
      </c>
      <c r="H472" s="377">
        <f t="shared" si="69"/>
        <v>60000</v>
      </c>
      <c r="I472" s="429">
        <f>AVERAGE(G472/F472*100)</f>
        <v>80</v>
      </c>
      <c r="J472" s="429">
        <f>AVERAGE(H472/G472*100)</f>
        <v>75</v>
      </c>
    </row>
    <row r="473" spans="1:10" s="191" customFormat="1" ht="13.5">
      <c r="A473" s="184" t="s">
        <v>363</v>
      </c>
      <c r="B473" s="180"/>
      <c r="C473" s="223">
        <v>42</v>
      </c>
      <c r="D473" s="224" t="s">
        <v>255</v>
      </c>
      <c r="E473" s="182">
        <f t="shared" si="69"/>
        <v>100000</v>
      </c>
      <c r="F473" s="385">
        <f t="shared" si="69"/>
        <v>100000</v>
      </c>
      <c r="G473" s="385">
        <v>80000</v>
      </c>
      <c r="H473" s="385">
        <v>60000</v>
      </c>
      <c r="I473" s="427">
        <f aca="true" t="shared" si="70" ref="I473:J475">AVERAGE(G473/F473*100)</f>
        <v>80</v>
      </c>
      <c r="J473" s="427">
        <f t="shared" si="70"/>
        <v>75</v>
      </c>
    </row>
    <row r="474" spans="1:10" s="191" customFormat="1" ht="13.5">
      <c r="A474" s="184" t="s">
        <v>363</v>
      </c>
      <c r="B474" s="180"/>
      <c r="C474" s="223">
        <v>421</v>
      </c>
      <c r="D474" s="224" t="s">
        <v>98</v>
      </c>
      <c r="E474" s="182">
        <f t="shared" si="69"/>
        <v>100000</v>
      </c>
      <c r="F474" s="385">
        <f t="shared" si="69"/>
        <v>100000</v>
      </c>
      <c r="G474" s="385"/>
      <c r="H474" s="385"/>
      <c r="I474" s="427">
        <f t="shared" si="70"/>
        <v>0</v>
      </c>
      <c r="J474" s="427"/>
    </row>
    <row r="475" spans="1:10" s="191" customFormat="1" ht="13.5" hidden="1">
      <c r="A475" s="184" t="s">
        <v>363</v>
      </c>
      <c r="B475" s="184">
        <v>105</v>
      </c>
      <c r="C475" s="225">
        <v>42145</v>
      </c>
      <c r="D475" s="226" t="s">
        <v>256</v>
      </c>
      <c r="E475" s="186">
        <v>100000</v>
      </c>
      <c r="F475" s="388">
        <v>100000</v>
      </c>
      <c r="G475" s="388"/>
      <c r="H475" s="388"/>
      <c r="I475" s="427">
        <f t="shared" si="70"/>
        <v>0</v>
      </c>
      <c r="J475" s="427"/>
    </row>
    <row r="476" spans="3:10" s="187" customFormat="1" ht="14.25" thickBot="1">
      <c r="C476" s="298"/>
      <c r="D476" s="299"/>
      <c r="E476" s="293"/>
      <c r="F476" s="412"/>
      <c r="G476" s="412"/>
      <c r="H476" s="412"/>
      <c r="I476" s="342"/>
      <c r="J476" s="342"/>
    </row>
    <row r="477" spans="1:10" s="278" customFormat="1" ht="17.25" thickBot="1">
      <c r="A477" s="778" t="s">
        <v>263</v>
      </c>
      <c r="B477" s="779"/>
      <c r="C477" s="779"/>
      <c r="D477" s="779"/>
      <c r="E477" s="285">
        <f>SUM(E479)</f>
        <v>0</v>
      </c>
      <c r="F477" s="378">
        <f>SUM(F479)</f>
        <v>50000</v>
      </c>
      <c r="G477" s="378">
        <f>SUM(G479)</f>
        <v>0</v>
      </c>
      <c r="H477" s="378">
        <f>SUM(H479)</f>
        <v>0</v>
      </c>
      <c r="I477" s="341">
        <f>AVERAGE(G477/F477*100)</f>
        <v>0</v>
      </c>
      <c r="J477" s="341">
        <v>0</v>
      </c>
    </row>
    <row r="478" spans="1:10" s="278" customFormat="1" ht="17.25" thickBot="1">
      <c r="A478" s="290"/>
      <c r="B478" s="290"/>
      <c r="C478" s="290"/>
      <c r="D478" s="290"/>
      <c r="E478" s="291"/>
      <c r="F478" s="402"/>
      <c r="G478" s="402"/>
      <c r="H478" s="402"/>
      <c r="I478" s="342"/>
      <c r="J478" s="342"/>
    </row>
    <row r="479" spans="1:10" s="154" customFormat="1" ht="15.75" thickBot="1">
      <c r="A479" s="776" t="s">
        <v>264</v>
      </c>
      <c r="B479" s="777"/>
      <c r="C479" s="777"/>
      <c r="D479" s="777"/>
      <c r="E479" s="169">
        <f>SUM(E483)</f>
        <v>0</v>
      </c>
      <c r="F479" s="380">
        <f>SUM(F483)</f>
        <v>50000</v>
      </c>
      <c r="G479" s="380">
        <f>SUM(G483)</f>
        <v>0</v>
      </c>
      <c r="H479" s="380">
        <f>SUM(H483)</f>
        <v>0</v>
      </c>
      <c r="I479" s="343">
        <f>AVERAGE(G479/F479*100)</f>
        <v>0</v>
      </c>
      <c r="J479" s="343">
        <v>0</v>
      </c>
    </row>
    <row r="480" spans="1:10" s="154" customFormat="1" ht="15">
      <c r="A480" s="156"/>
      <c r="B480" s="156"/>
      <c r="C480" s="156"/>
      <c r="D480" s="156"/>
      <c r="E480" s="282"/>
      <c r="F480" s="406"/>
      <c r="G480" s="406"/>
      <c r="H480" s="406"/>
      <c r="I480" s="342"/>
      <c r="J480" s="342"/>
    </row>
    <row r="481" spans="2:10" ht="13.5">
      <c r="B481" s="166"/>
      <c r="C481" s="274"/>
      <c r="D481" s="268" t="s">
        <v>228</v>
      </c>
      <c r="E481" s="175"/>
      <c r="F481" s="382"/>
      <c r="G481" s="382"/>
      <c r="H481" s="382"/>
      <c r="I481" s="352"/>
      <c r="J481" s="352"/>
    </row>
    <row r="482" spans="2:10" ht="13.5">
      <c r="B482" s="166"/>
      <c r="C482" s="274"/>
      <c r="D482" s="331" t="s">
        <v>200</v>
      </c>
      <c r="E482" s="177"/>
      <c r="F482" s="383"/>
      <c r="G482" s="383"/>
      <c r="H482" s="383"/>
      <c r="I482" s="353"/>
      <c r="J482" s="353"/>
    </row>
    <row r="483" spans="2:10" ht="13.5">
      <c r="B483" s="166"/>
      <c r="C483" s="274"/>
      <c r="D483" s="370" t="s">
        <v>344</v>
      </c>
      <c r="E483" s="263">
        <f aca="true" t="shared" si="71" ref="E483:H485">SUM(E484)</f>
        <v>0</v>
      </c>
      <c r="F483" s="377">
        <f t="shared" si="71"/>
        <v>50000</v>
      </c>
      <c r="G483" s="377">
        <f t="shared" si="71"/>
        <v>0</v>
      </c>
      <c r="H483" s="377">
        <f t="shared" si="71"/>
        <v>0</v>
      </c>
      <c r="I483" s="429">
        <f>AVERAGE(G483/F483*100)</f>
        <v>0</v>
      </c>
      <c r="J483" s="429">
        <v>0</v>
      </c>
    </row>
    <row r="484" spans="1:10" s="191" customFormat="1" ht="13.5">
      <c r="A484" s="211" t="s">
        <v>297</v>
      </c>
      <c r="B484" s="180"/>
      <c r="C484" s="223">
        <v>42</v>
      </c>
      <c r="D484" s="300" t="s">
        <v>255</v>
      </c>
      <c r="E484" s="182">
        <f t="shared" si="71"/>
        <v>0</v>
      </c>
      <c r="F484" s="385">
        <f t="shared" si="71"/>
        <v>50000</v>
      </c>
      <c r="G484" s="385">
        <f t="shared" si="71"/>
        <v>0</v>
      </c>
      <c r="H484" s="385">
        <f t="shared" si="71"/>
        <v>0</v>
      </c>
      <c r="I484" s="427">
        <f>AVERAGE(G484/F484*100)</f>
        <v>0</v>
      </c>
      <c r="J484" s="427">
        <v>0</v>
      </c>
    </row>
    <row r="485" spans="1:10" s="210" customFormat="1" ht="13.5">
      <c r="A485" s="211" t="s">
        <v>297</v>
      </c>
      <c r="B485" s="180"/>
      <c r="C485" s="223">
        <v>426</v>
      </c>
      <c r="D485" s="224" t="s">
        <v>119</v>
      </c>
      <c r="E485" s="182">
        <f t="shared" si="71"/>
        <v>0</v>
      </c>
      <c r="F485" s="385">
        <f t="shared" si="71"/>
        <v>50000</v>
      </c>
      <c r="G485" s="385"/>
      <c r="H485" s="385"/>
      <c r="I485" s="427">
        <f>AVERAGE(G485/F485*100)</f>
        <v>0</v>
      </c>
      <c r="J485" s="427"/>
    </row>
    <row r="486" spans="1:10" s="210" customFormat="1" ht="13.5" hidden="1">
      <c r="A486" s="211" t="s">
        <v>297</v>
      </c>
      <c r="B486" s="184">
        <v>106</v>
      </c>
      <c r="C486" s="225">
        <v>42637</v>
      </c>
      <c r="D486" s="226" t="s">
        <v>265</v>
      </c>
      <c r="E486" s="186">
        <v>0</v>
      </c>
      <c r="F486" s="388">
        <v>50000</v>
      </c>
      <c r="G486" s="388"/>
      <c r="H486" s="388"/>
      <c r="I486" s="427">
        <f>AVERAGE(G486/F486*100)</f>
        <v>0</v>
      </c>
      <c r="J486" s="427"/>
    </row>
    <row r="487" spans="1:10" s="210" customFormat="1" ht="14.25" thickBot="1">
      <c r="A487" s="188"/>
      <c r="B487" s="188"/>
      <c r="C487" s="233"/>
      <c r="D487" s="234"/>
      <c r="E487" s="190"/>
      <c r="F487" s="390"/>
      <c r="G487" s="390"/>
      <c r="H487" s="390"/>
      <c r="I487" s="347"/>
      <c r="J487" s="347"/>
    </row>
    <row r="488" spans="1:10" s="278" customFormat="1" ht="17.25" thickBot="1">
      <c r="A488" s="778" t="s">
        <v>290</v>
      </c>
      <c r="B488" s="779"/>
      <c r="C488" s="779"/>
      <c r="D488" s="779"/>
      <c r="E488" s="285">
        <f>SUM(E490)</f>
        <v>0</v>
      </c>
      <c r="F488" s="378">
        <f>SUM(F490)</f>
        <v>10000</v>
      </c>
      <c r="G488" s="378">
        <f>SUM(G490)</f>
        <v>10000</v>
      </c>
      <c r="H488" s="378">
        <f>SUM(H490)</f>
        <v>10000</v>
      </c>
      <c r="I488" s="341">
        <f>AVERAGE(G488/F488*100)</f>
        <v>100</v>
      </c>
      <c r="J488" s="341">
        <f>AVERAGE(H488/G488*100)</f>
        <v>100</v>
      </c>
    </row>
    <row r="489" spans="1:10" s="278" customFormat="1" ht="17.25" thickBot="1">
      <c r="A489" s="290"/>
      <c r="B489" s="290"/>
      <c r="C489" s="290"/>
      <c r="D489" s="290"/>
      <c r="E489" s="291"/>
      <c r="F489" s="402"/>
      <c r="G489" s="402"/>
      <c r="H489" s="402"/>
      <c r="I489" s="342"/>
      <c r="J489" s="342"/>
    </row>
    <row r="490" spans="1:10" s="154" customFormat="1" ht="15.75" thickBot="1">
      <c r="A490" s="776" t="s">
        <v>291</v>
      </c>
      <c r="B490" s="777"/>
      <c r="C490" s="777"/>
      <c r="D490" s="777"/>
      <c r="E490" s="169">
        <f>SUM(E494)</f>
        <v>0</v>
      </c>
      <c r="F490" s="380">
        <f>SUM(F494)</f>
        <v>10000</v>
      </c>
      <c r="G490" s="380">
        <f>SUM(G494)</f>
        <v>10000</v>
      </c>
      <c r="H490" s="380">
        <f>SUM(H494)</f>
        <v>10000</v>
      </c>
      <c r="I490" s="343">
        <f>AVERAGE(G490/F490*100)</f>
        <v>100</v>
      </c>
      <c r="J490" s="343">
        <f>AVERAGE(H490/G490*100)</f>
        <v>100</v>
      </c>
    </row>
    <row r="491" spans="1:10" s="154" customFormat="1" ht="15">
      <c r="A491" s="156"/>
      <c r="B491" s="156"/>
      <c r="C491" s="156"/>
      <c r="D491" s="156"/>
      <c r="E491" s="282"/>
      <c r="F491" s="406"/>
      <c r="G491" s="406"/>
      <c r="H491" s="406"/>
      <c r="I491" s="342"/>
      <c r="J491" s="342"/>
    </row>
    <row r="492" spans="2:10" ht="13.5">
      <c r="B492" s="166"/>
      <c r="C492" s="274"/>
      <c r="D492" s="268" t="s">
        <v>228</v>
      </c>
      <c r="E492" s="175"/>
      <c r="F492" s="382"/>
      <c r="G492" s="382"/>
      <c r="H492" s="382"/>
      <c r="I492" s="352"/>
      <c r="J492" s="352"/>
    </row>
    <row r="493" spans="2:10" ht="13.5">
      <c r="B493" s="166"/>
      <c r="C493" s="274"/>
      <c r="D493" s="331" t="s">
        <v>202</v>
      </c>
      <c r="E493" s="177"/>
      <c r="F493" s="383"/>
      <c r="G493" s="383"/>
      <c r="H493" s="383"/>
      <c r="I493" s="353"/>
      <c r="J493" s="353"/>
    </row>
    <row r="494" spans="2:10" ht="13.5">
      <c r="B494" s="166"/>
      <c r="C494" s="274"/>
      <c r="D494" s="370" t="s">
        <v>345</v>
      </c>
      <c r="E494" s="263">
        <f aca="true" t="shared" si="72" ref="E494:H496">SUM(E495)</f>
        <v>0</v>
      </c>
      <c r="F494" s="377">
        <f t="shared" si="72"/>
        <v>10000</v>
      </c>
      <c r="G494" s="377">
        <f t="shared" si="72"/>
        <v>10000</v>
      </c>
      <c r="H494" s="377">
        <f t="shared" si="72"/>
        <v>10000</v>
      </c>
      <c r="I494" s="429">
        <f>AVERAGE(G494/F494*100)</f>
        <v>100</v>
      </c>
      <c r="J494" s="429">
        <f>AVERAGE(H494/G494*100)</f>
        <v>100</v>
      </c>
    </row>
    <row r="495" spans="1:10" s="191" customFormat="1" ht="13.5">
      <c r="A495" s="211" t="s">
        <v>297</v>
      </c>
      <c r="B495" s="180"/>
      <c r="C495" s="223">
        <v>32</v>
      </c>
      <c r="D495" s="300" t="s">
        <v>48</v>
      </c>
      <c r="E495" s="182">
        <f t="shared" si="72"/>
        <v>0</v>
      </c>
      <c r="F495" s="385">
        <f t="shared" si="72"/>
        <v>10000</v>
      </c>
      <c r="G495" s="385">
        <v>10000</v>
      </c>
      <c r="H495" s="385">
        <v>10000</v>
      </c>
      <c r="I495" s="427">
        <f aca="true" t="shared" si="73" ref="I495:J497">AVERAGE(G495/F495*100)</f>
        <v>100</v>
      </c>
      <c r="J495" s="427">
        <f t="shared" si="73"/>
        <v>100</v>
      </c>
    </row>
    <row r="496" spans="1:10" s="210" customFormat="1" ht="13.5">
      <c r="A496" s="211" t="s">
        <v>297</v>
      </c>
      <c r="B496" s="180"/>
      <c r="C496" s="223">
        <v>329</v>
      </c>
      <c r="D496" s="224" t="s">
        <v>66</v>
      </c>
      <c r="E496" s="182">
        <f t="shared" si="72"/>
        <v>0</v>
      </c>
      <c r="F496" s="385">
        <f t="shared" si="72"/>
        <v>10000</v>
      </c>
      <c r="G496" s="385"/>
      <c r="H496" s="385"/>
      <c r="I496" s="427">
        <f t="shared" si="73"/>
        <v>0</v>
      </c>
      <c r="J496" s="427"/>
    </row>
    <row r="497" spans="1:10" s="210" customFormat="1" ht="13.5" hidden="1">
      <c r="A497" s="211" t="s">
        <v>297</v>
      </c>
      <c r="B497" s="184">
        <v>107</v>
      </c>
      <c r="C497" s="225">
        <v>3294</v>
      </c>
      <c r="D497" s="226" t="s">
        <v>292</v>
      </c>
      <c r="E497" s="186">
        <v>0</v>
      </c>
      <c r="F497" s="388">
        <v>10000</v>
      </c>
      <c r="G497" s="388"/>
      <c r="H497" s="388"/>
      <c r="I497" s="427">
        <f t="shared" si="73"/>
        <v>0</v>
      </c>
      <c r="J497" s="427"/>
    </row>
    <row r="498" spans="1:10" s="210" customFormat="1" ht="14.25" thickBot="1">
      <c r="A498" s="188"/>
      <c r="B498" s="188"/>
      <c r="C498" s="233"/>
      <c r="D498" s="234"/>
      <c r="E498" s="190"/>
      <c r="F498" s="390"/>
      <c r="G498" s="390"/>
      <c r="H498" s="390"/>
      <c r="I498" s="347"/>
      <c r="J498" s="347"/>
    </row>
    <row r="499" spans="1:10" s="417" customFormat="1" ht="23.25" customHeight="1" thickBot="1">
      <c r="A499" s="794" t="s">
        <v>112</v>
      </c>
      <c r="B499" s="795"/>
      <c r="C499" s="795"/>
      <c r="D499" s="795"/>
      <c r="E499" s="415">
        <f>SUM(E42+E10+E133+E176+E208+E253+E325+E336+E477)</f>
        <v>5608000</v>
      </c>
      <c r="F499" s="416">
        <f>SUM(F42+F10+F133+F176+F208+F253+F325+F336+F477+F488)</f>
        <v>8864000</v>
      </c>
      <c r="G499" s="416">
        <f>SUM(G42+G10+G133+G176+G208+G253+G325+G336+G477+G488)</f>
        <v>5897500</v>
      </c>
      <c r="H499" s="416">
        <f>SUM(H42+H10+H133+H176+H208+H253+H325+H336+H477+H488)</f>
        <v>6257000</v>
      </c>
      <c r="I499" s="359">
        <f>AVERAGE(G499/F499*100)</f>
        <v>66.53316787003611</v>
      </c>
      <c r="J499" s="359">
        <f>AVERAGE(H499/G499*100)</f>
        <v>106.0958033064858</v>
      </c>
    </row>
    <row r="500" spans="2:10" ht="12.75">
      <c r="B500" s="162"/>
      <c r="C500" s="162"/>
      <c r="D500" s="162"/>
      <c r="E500" s="162"/>
      <c r="F500" s="414"/>
      <c r="G500" s="423"/>
      <c r="H500" s="423"/>
      <c r="I500" s="357"/>
      <c r="J500" s="357"/>
    </row>
    <row r="501" ht="12.75">
      <c r="D501" s="218"/>
    </row>
    <row r="502" ht="12.75">
      <c r="D502" s="218"/>
    </row>
    <row r="503" ht="12.75">
      <c r="D503" s="218"/>
    </row>
    <row r="504" ht="12.75">
      <c r="D504" s="218"/>
    </row>
    <row r="505" ht="12.75">
      <c r="D505" s="218"/>
    </row>
    <row r="506" ht="12.75">
      <c r="D506" s="218"/>
    </row>
  </sheetData>
  <sheetProtection/>
  <mergeCells count="40"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tabSelected="1" view="pageBreakPreview" zoomScaleNormal="90" zoomScaleSheetLayoutView="100" zoomScalePageLayoutView="0" workbookViewId="0" topLeftCell="A344">
      <selection activeCell="D381" sqref="D381"/>
    </sheetView>
  </sheetViews>
  <sheetFormatPr defaultColWidth="9.140625" defaultRowHeight="12.75"/>
  <cols>
    <col min="1" max="1" width="13.8515625" style="461" customWidth="1"/>
    <col min="2" max="2" width="6.28125" style="461" customWidth="1"/>
    <col min="3" max="3" width="8.7109375" style="461" customWidth="1"/>
    <col min="4" max="4" width="67.28125" style="461" customWidth="1"/>
    <col min="5" max="5" width="0.2890625" style="461" hidden="1" customWidth="1"/>
    <col min="6" max="6" width="21.57421875" style="461" customWidth="1"/>
    <col min="7" max="8" width="21.28125" style="461" customWidth="1"/>
    <col min="9" max="9" width="8.8515625" style="657" customWidth="1"/>
    <col min="10" max="10" width="9.140625" style="657" customWidth="1"/>
    <col min="11" max="16384" width="8.8515625" style="461" customWidth="1"/>
  </cols>
  <sheetData>
    <row r="1" spans="1:11" ht="13.5">
      <c r="A1" s="834"/>
      <c r="B1" s="835"/>
      <c r="C1" s="835"/>
      <c r="D1" s="835"/>
      <c r="E1" s="835"/>
      <c r="F1" s="835"/>
      <c r="G1" s="835"/>
      <c r="H1" s="835"/>
      <c r="I1" s="835"/>
      <c r="J1" s="836"/>
      <c r="K1" s="611"/>
    </row>
    <row r="2" spans="1:11" ht="13.5">
      <c r="A2" s="837"/>
      <c r="B2" s="838"/>
      <c r="C2" s="838"/>
      <c r="D2" s="838"/>
      <c r="E2" s="838"/>
      <c r="F2" s="838"/>
      <c r="G2" s="838"/>
      <c r="H2" s="838"/>
      <c r="I2" s="838"/>
      <c r="J2" s="839"/>
      <c r="K2" s="611"/>
    </row>
    <row r="3" spans="1:10" ht="18" customHeight="1">
      <c r="A3" s="843" t="s">
        <v>580</v>
      </c>
      <c r="B3" s="843"/>
      <c r="C3" s="843"/>
      <c r="D3" s="843"/>
      <c r="E3" s="843"/>
      <c r="F3" s="843"/>
      <c r="G3" s="694"/>
      <c r="H3" s="694"/>
      <c r="I3" s="694"/>
      <c r="J3" s="694"/>
    </row>
    <row r="4" spans="1:10" ht="17.25" customHeight="1" thickBot="1">
      <c r="A4" s="695"/>
      <c r="B4" s="695"/>
      <c r="C4" s="695"/>
      <c r="D4" s="695"/>
      <c r="E4" s="695"/>
      <c r="F4" s="695"/>
      <c r="G4" s="695"/>
      <c r="H4" s="695"/>
      <c r="I4" s="695"/>
      <c r="J4" s="695"/>
    </row>
    <row r="5" spans="1:10" s="565" customFormat="1" ht="46.5" customHeight="1" thickBot="1">
      <c r="A5" s="640" t="s">
        <v>177</v>
      </c>
      <c r="B5" s="718" t="s">
        <v>111</v>
      </c>
      <c r="C5" s="641" t="s">
        <v>11</v>
      </c>
      <c r="D5" s="748" t="s">
        <v>178</v>
      </c>
      <c r="E5" s="642" t="s">
        <v>180</v>
      </c>
      <c r="F5" s="696" t="s">
        <v>619</v>
      </c>
      <c r="G5" s="696" t="s">
        <v>656</v>
      </c>
      <c r="H5" s="696" t="s">
        <v>657</v>
      </c>
      <c r="I5" s="641" t="s">
        <v>405</v>
      </c>
      <c r="J5" s="685" t="s">
        <v>406</v>
      </c>
    </row>
    <row r="6" spans="1:10" ht="15" thickBot="1" thickTop="1">
      <c r="A6" s="563"/>
      <c r="B6" s="634"/>
      <c r="C6" s="635">
        <v>1</v>
      </c>
      <c r="D6" s="636">
        <v>2</v>
      </c>
      <c r="E6" s="637">
        <v>3</v>
      </c>
      <c r="F6" s="637">
        <v>3</v>
      </c>
      <c r="G6" s="637">
        <v>4</v>
      </c>
      <c r="H6" s="637">
        <v>5</v>
      </c>
      <c r="I6" s="638"/>
      <c r="J6" s="639"/>
    </row>
    <row r="7" spans="1:10" s="661" customFormat="1" ht="21" thickBot="1">
      <c r="A7" s="847" t="s">
        <v>490</v>
      </c>
      <c r="B7" s="848"/>
      <c r="C7" s="848"/>
      <c r="D7" s="849"/>
      <c r="E7" s="658" t="e">
        <f>SUM(E8+#REF!+#REF!+#REF!+#REF!+#REF!+#REF!+#REF!+#REF!+#REF!)</f>
        <v>#REF!</v>
      </c>
      <c r="F7" s="658">
        <f>SUM(F8)</f>
        <v>13428000</v>
      </c>
      <c r="G7" s="658">
        <f>SUM(G8)</f>
        <v>12025000</v>
      </c>
      <c r="H7" s="658">
        <f>SUM(H8)</f>
        <v>14030000</v>
      </c>
      <c r="I7" s="659">
        <f aca="true" t="shared" si="0" ref="I7:J9">AVERAGE(G7/F7*100)</f>
        <v>89.55168305034256</v>
      </c>
      <c r="J7" s="660">
        <f t="shared" si="0"/>
        <v>116.67359667359666</v>
      </c>
    </row>
    <row r="8" spans="1:10" s="665" customFormat="1" ht="43.5" customHeight="1" thickBot="1">
      <c r="A8" s="844" t="s">
        <v>491</v>
      </c>
      <c r="B8" s="845"/>
      <c r="C8" s="845"/>
      <c r="D8" s="846"/>
      <c r="E8" s="662">
        <v>1114522.06</v>
      </c>
      <c r="F8" s="662">
        <f>SUM(F598)</f>
        <v>13428000</v>
      </c>
      <c r="G8" s="662">
        <f>SUM(G598)</f>
        <v>12025000</v>
      </c>
      <c r="H8" s="662">
        <f>SUM(H598)</f>
        <v>14030000</v>
      </c>
      <c r="I8" s="663">
        <f t="shared" si="0"/>
        <v>89.55168305034256</v>
      </c>
      <c r="J8" s="664">
        <f t="shared" si="0"/>
        <v>116.67359667359666</v>
      </c>
    </row>
    <row r="9" spans="1:10" s="647" customFormat="1" ht="18" thickBot="1">
      <c r="A9" s="840" t="s">
        <v>407</v>
      </c>
      <c r="B9" s="841"/>
      <c r="C9" s="841"/>
      <c r="D9" s="842"/>
      <c r="E9" s="646">
        <f>SUM(E12+E28+E59+E69+E75+E81)</f>
        <v>1114522.06</v>
      </c>
      <c r="F9" s="646">
        <f>SUM(F12+F28+F59+F69+F75+F81)</f>
        <v>1434000</v>
      </c>
      <c r="G9" s="646">
        <f>SUM(G12+G28+G59+G69+G75+G81)</f>
        <v>1345000</v>
      </c>
      <c r="H9" s="646">
        <f>SUM(H12+H28+H59+H69+H75+H81)</f>
        <v>1295000</v>
      </c>
      <c r="I9" s="652">
        <f t="shared" si="0"/>
        <v>93.79358437935844</v>
      </c>
      <c r="J9" s="653">
        <f t="shared" si="0"/>
        <v>96.28252788104089</v>
      </c>
    </row>
    <row r="10" spans="1:10" ht="13.5">
      <c r="A10" s="628"/>
      <c r="B10" s="608"/>
      <c r="C10" s="608"/>
      <c r="D10" s="633" t="s">
        <v>183</v>
      </c>
      <c r="E10" s="609"/>
      <c r="F10" s="610"/>
      <c r="G10" s="610"/>
      <c r="H10" s="610"/>
      <c r="I10" s="827">
        <f>AVERAGE(G12/F12*100)</f>
        <v>100</v>
      </c>
      <c r="J10" s="815">
        <f>AVERAGE(H12/G12*100)</f>
        <v>100</v>
      </c>
    </row>
    <row r="11" spans="1:10" ht="13.5">
      <c r="A11" s="618"/>
      <c r="B11" s="607"/>
      <c r="C11" s="607"/>
      <c r="D11" s="612" t="s">
        <v>187</v>
      </c>
      <c r="E11" s="591"/>
      <c r="F11" s="581"/>
      <c r="G11" s="581"/>
      <c r="H11" s="581"/>
      <c r="I11" s="817"/>
      <c r="J11" s="816"/>
    </row>
    <row r="12" spans="1:10" s="671" customFormat="1" ht="15">
      <c r="A12" s="666"/>
      <c r="B12" s="667"/>
      <c r="C12" s="667"/>
      <c r="D12" s="668" t="s">
        <v>408</v>
      </c>
      <c r="E12" s="669">
        <f>SUM(E13+E20)</f>
        <v>524300</v>
      </c>
      <c r="F12" s="670">
        <f>SUM(F13+F20)</f>
        <v>706000</v>
      </c>
      <c r="G12" s="670">
        <f>SUM(G13+G20)</f>
        <v>706000</v>
      </c>
      <c r="H12" s="670">
        <f>SUM(H13+H20)</f>
        <v>706000</v>
      </c>
      <c r="I12" s="817"/>
      <c r="J12" s="816"/>
    </row>
    <row r="13" spans="1:10" s="474" customFormat="1" ht="13.5">
      <c r="A13" s="567" t="s">
        <v>409</v>
      </c>
      <c r="B13" s="722"/>
      <c r="C13" s="606">
        <v>31</v>
      </c>
      <c r="D13" s="578" t="s">
        <v>42</v>
      </c>
      <c r="E13" s="593">
        <f>SUM(E14+E16+E18)</f>
        <v>482800</v>
      </c>
      <c r="F13" s="593">
        <f>SUM(F14+F16+F18)</f>
        <v>650000</v>
      </c>
      <c r="G13" s="593">
        <f>SUM(G14+G16+G18)</f>
        <v>650000</v>
      </c>
      <c r="H13" s="593">
        <f>SUM(H14+H16+H18)</f>
        <v>650000</v>
      </c>
      <c r="I13" s="599">
        <f aca="true" t="shared" si="1" ref="I13:I25">AVERAGE(G13/F13*100)</f>
        <v>100</v>
      </c>
      <c r="J13" s="619">
        <f aca="true" t="shared" si="2" ref="J13:J25">AVERAGE(H13/G13*100)</f>
        <v>100</v>
      </c>
    </row>
    <row r="14" spans="1:10" ht="13.5">
      <c r="A14" s="580" t="s">
        <v>409</v>
      </c>
      <c r="B14" s="723"/>
      <c r="C14" s="576">
        <v>311</v>
      </c>
      <c r="D14" s="577" t="s">
        <v>188</v>
      </c>
      <c r="E14" s="582">
        <v>400000</v>
      </c>
      <c r="F14" s="582">
        <f>F15</f>
        <v>520000</v>
      </c>
      <c r="G14" s="582">
        <f>G15</f>
        <v>520000</v>
      </c>
      <c r="H14" s="582">
        <f>H15</f>
        <v>520000</v>
      </c>
      <c r="I14" s="599">
        <f t="shared" si="1"/>
        <v>100</v>
      </c>
      <c r="J14" s="619">
        <f t="shared" si="2"/>
        <v>100</v>
      </c>
    </row>
    <row r="15" spans="1:10" ht="13.5">
      <c r="A15" s="580" t="s">
        <v>409</v>
      </c>
      <c r="B15" s="723"/>
      <c r="C15" s="576">
        <v>3111</v>
      </c>
      <c r="D15" s="577" t="s">
        <v>189</v>
      </c>
      <c r="E15" s="571">
        <v>400000</v>
      </c>
      <c r="F15" s="571">
        <v>520000</v>
      </c>
      <c r="G15" s="571">
        <v>520000</v>
      </c>
      <c r="H15" s="571">
        <v>520000</v>
      </c>
      <c r="I15" s="599">
        <f t="shared" si="1"/>
        <v>100</v>
      </c>
      <c r="J15" s="619">
        <f t="shared" si="2"/>
        <v>100</v>
      </c>
    </row>
    <row r="16" spans="1:10" ht="13.5">
      <c r="A16" s="580" t="s">
        <v>409</v>
      </c>
      <c r="B16" s="723"/>
      <c r="C16" s="576">
        <v>312</v>
      </c>
      <c r="D16" s="577" t="s">
        <v>44</v>
      </c>
      <c r="E16" s="571">
        <v>14000</v>
      </c>
      <c r="F16" s="571">
        <f>F17</f>
        <v>40000</v>
      </c>
      <c r="G16" s="571">
        <f>G17</f>
        <v>40000</v>
      </c>
      <c r="H16" s="571">
        <f>H17</f>
        <v>40000</v>
      </c>
      <c r="I16" s="599">
        <f t="shared" si="1"/>
        <v>100</v>
      </c>
      <c r="J16" s="619">
        <f t="shared" si="2"/>
        <v>100</v>
      </c>
    </row>
    <row r="17" spans="1:10" ht="13.5">
      <c r="A17" s="580" t="s">
        <v>409</v>
      </c>
      <c r="B17" s="723"/>
      <c r="C17" s="576">
        <v>3121</v>
      </c>
      <c r="D17" s="577" t="s">
        <v>44</v>
      </c>
      <c r="E17" s="571">
        <v>14000</v>
      </c>
      <c r="F17" s="571">
        <v>40000</v>
      </c>
      <c r="G17" s="571">
        <v>40000</v>
      </c>
      <c r="H17" s="571">
        <v>40000</v>
      </c>
      <c r="I17" s="599">
        <f t="shared" si="1"/>
        <v>100</v>
      </c>
      <c r="J17" s="619">
        <f t="shared" si="2"/>
        <v>100</v>
      </c>
    </row>
    <row r="18" spans="1:10" ht="13.5">
      <c r="A18" s="580" t="s">
        <v>409</v>
      </c>
      <c r="B18" s="723"/>
      <c r="C18" s="576">
        <v>313</v>
      </c>
      <c r="D18" s="577" t="s">
        <v>45</v>
      </c>
      <c r="E18" s="571">
        <v>68800</v>
      </c>
      <c r="F18" s="571">
        <f>F19</f>
        <v>90000</v>
      </c>
      <c r="G18" s="571">
        <f>G19</f>
        <v>90000</v>
      </c>
      <c r="H18" s="571">
        <f>H19</f>
        <v>90000</v>
      </c>
      <c r="I18" s="599">
        <f t="shared" si="1"/>
        <v>100</v>
      </c>
      <c r="J18" s="619">
        <f t="shared" si="2"/>
        <v>100</v>
      </c>
    </row>
    <row r="19" spans="1:10" ht="13.5">
      <c r="A19" s="580" t="s">
        <v>409</v>
      </c>
      <c r="B19" s="723"/>
      <c r="C19" s="576">
        <v>3132</v>
      </c>
      <c r="D19" s="577" t="s">
        <v>190</v>
      </c>
      <c r="E19" s="571">
        <v>62000</v>
      </c>
      <c r="F19" s="571">
        <v>90000</v>
      </c>
      <c r="G19" s="571">
        <v>90000</v>
      </c>
      <c r="H19" s="571">
        <v>90000</v>
      </c>
      <c r="I19" s="599">
        <f t="shared" si="1"/>
        <v>100</v>
      </c>
      <c r="J19" s="619">
        <f t="shared" si="2"/>
        <v>100</v>
      </c>
    </row>
    <row r="20" spans="1:10" s="474" customFormat="1" ht="13.5">
      <c r="A20" s="621" t="s">
        <v>409</v>
      </c>
      <c r="B20" s="724"/>
      <c r="C20" s="559">
        <v>32</v>
      </c>
      <c r="D20" s="574" t="s">
        <v>48</v>
      </c>
      <c r="E20" s="570">
        <v>41500</v>
      </c>
      <c r="F20" s="570">
        <f>F21</f>
        <v>56000</v>
      </c>
      <c r="G20" s="570">
        <f>G21</f>
        <v>56000</v>
      </c>
      <c r="H20" s="570">
        <f>H21</f>
        <v>56000</v>
      </c>
      <c r="I20" s="599">
        <f t="shared" si="1"/>
        <v>100</v>
      </c>
      <c r="J20" s="619">
        <f t="shared" si="2"/>
        <v>100</v>
      </c>
    </row>
    <row r="21" spans="1:10" ht="13.5">
      <c r="A21" s="580" t="s">
        <v>409</v>
      </c>
      <c r="B21" s="723"/>
      <c r="C21" s="576">
        <v>321</v>
      </c>
      <c r="D21" s="577" t="s">
        <v>49</v>
      </c>
      <c r="E21" s="571">
        <f>SUM(E22:E25)</f>
        <v>41500</v>
      </c>
      <c r="F21" s="571">
        <f>SUM(F22:F25)</f>
        <v>56000</v>
      </c>
      <c r="G21" s="571">
        <f>SUM(G22:G25)</f>
        <v>56000</v>
      </c>
      <c r="H21" s="571">
        <f>SUM(H22:H25)</f>
        <v>56000</v>
      </c>
      <c r="I21" s="599">
        <f t="shared" si="1"/>
        <v>100</v>
      </c>
      <c r="J21" s="619">
        <f t="shared" si="2"/>
        <v>100</v>
      </c>
    </row>
    <row r="22" spans="1:10" ht="13.5">
      <c r="A22" s="580" t="s">
        <v>409</v>
      </c>
      <c r="B22" s="723"/>
      <c r="C22" s="576">
        <v>3211</v>
      </c>
      <c r="D22" s="577" t="s">
        <v>50</v>
      </c>
      <c r="E22" s="571">
        <v>7500</v>
      </c>
      <c r="F22" s="571">
        <v>10000</v>
      </c>
      <c r="G22" s="571">
        <v>10000</v>
      </c>
      <c r="H22" s="571">
        <v>10000</v>
      </c>
      <c r="I22" s="599">
        <f t="shared" si="1"/>
        <v>100</v>
      </c>
      <c r="J22" s="619">
        <f t="shared" si="2"/>
        <v>100</v>
      </c>
    </row>
    <row r="23" spans="1:10" ht="13.5">
      <c r="A23" s="580" t="s">
        <v>409</v>
      </c>
      <c r="B23" s="723"/>
      <c r="C23" s="576">
        <v>3212</v>
      </c>
      <c r="D23" s="577" t="s">
        <v>51</v>
      </c>
      <c r="E23" s="571">
        <v>18000</v>
      </c>
      <c r="F23" s="571">
        <v>30000</v>
      </c>
      <c r="G23" s="571">
        <v>30000</v>
      </c>
      <c r="H23" s="571">
        <v>30000</v>
      </c>
      <c r="I23" s="599">
        <f t="shared" si="1"/>
        <v>100</v>
      </c>
      <c r="J23" s="619">
        <f t="shared" si="2"/>
        <v>100</v>
      </c>
    </row>
    <row r="24" spans="1:10" ht="13.5">
      <c r="A24" s="580" t="s">
        <v>409</v>
      </c>
      <c r="B24" s="723"/>
      <c r="C24" s="576">
        <v>3213</v>
      </c>
      <c r="D24" s="577" t="s">
        <v>52</v>
      </c>
      <c r="E24" s="571">
        <v>10000</v>
      </c>
      <c r="F24" s="571">
        <v>10000</v>
      </c>
      <c r="G24" s="571">
        <v>10000</v>
      </c>
      <c r="H24" s="571">
        <v>10000</v>
      </c>
      <c r="I24" s="599">
        <f t="shared" si="1"/>
        <v>100</v>
      </c>
      <c r="J24" s="619">
        <f t="shared" si="2"/>
        <v>100</v>
      </c>
    </row>
    <row r="25" spans="1:10" ht="14.25" thickBot="1">
      <c r="A25" s="622" t="s">
        <v>409</v>
      </c>
      <c r="B25" s="725"/>
      <c r="C25" s="601">
        <v>3214</v>
      </c>
      <c r="D25" s="602" t="s">
        <v>192</v>
      </c>
      <c r="E25" s="603">
        <v>6000</v>
      </c>
      <c r="F25" s="603">
        <v>6000</v>
      </c>
      <c r="G25" s="603">
        <v>6000</v>
      </c>
      <c r="H25" s="603">
        <v>6000</v>
      </c>
      <c r="I25" s="604">
        <f t="shared" si="1"/>
        <v>100</v>
      </c>
      <c r="J25" s="623">
        <f t="shared" si="2"/>
        <v>100</v>
      </c>
    </row>
    <row r="26" spans="1:10" ht="14.25" thickTop="1">
      <c r="A26" s="618"/>
      <c r="B26" s="607"/>
      <c r="C26" s="607"/>
      <c r="D26" s="612" t="s">
        <v>183</v>
      </c>
      <c r="E26" s="600"/>
      <c r="F26" s="581"/>
      <c r="G26" s="581"/>
      <c r="H26" s="581"/>
      <c r="I26" s="811">
        <f>AVERAGE(G28/F28*100)</f>
        <v>83.38509316770187</v>
      </c>
      <c r="J26" s="813">
        <f>AVERAGE(H28/G28*100)</f>
        <v>90.68901303538175</v>
      </c>
    </row>
    <row r="27" spans="1:10" ht="13.5">
      <c r="A27" s="618"/>
      <c r="B27" s="607"/>
      <c r="C27" s="607"/>
      <c r="D27" s="613" t="s">
        <v>572</v>
      </c>
      <c r="E27" s="591"/>
      <c r="F27" s="581"/>
      <c r="G27" s="581"/>
      <c r="H27" s="581"/>
      <c r="I27" s="817"/>
      <c r="J27" s="816"/>
    </row>
    <row r="28" spans="1:10" s="671" customFormat="1" ht="15">
      <c r="A28" s="666"/>
      <c r="B28" s="667"/>
      <c r="C28" s="667"/>
      <c r="D28" s="668" t="s">
        <v>453</v>
      </c>
      <c r="E28" s="669">
        <f>SUM(E29+E52)</f>
        <v>424222.06</v>
      </c>
      <c r="F28" s="670">
        <f>SUM(F29+F52)</f>
        <v>644000</v>
      </c>
      <c r="G28" s="670">
        <f>SUM(G29+G52)</f>
        <v>537000</v>
      </c>
      <c r="H28" s="670">
        <f>SUM(H29+H52)</f>
        <v>487000</v>
      </c>
      <c r="I28" s="817"/>
      <c r="J28" s="816"/>
    </row>
    <row r="29" spans="1:10" s="474" customFormat="1" ht="13.5">
      <c r="A29" s="567" t="s">
        <v>410</v>
      </c>
      <c r="B29" s="722"/>
      <c r="C29" s="606">
        <v>32</v>
      </c>
      <c r="D29" s="578" t="s">
        <v>48</v>
      </c>
      <c r="E29" s="595">
        <f>SUM(E30+E36+E45+E47)</f>
        <v>407022.06</v>
      </c>
      <c r="F29" s="595">
        <f>SUM(F30+F36+F45+F47)</f>
        <v>614000</v>
      </c>
      <c r="G29" s="595">
        <f>SUM(G30+G36+G45+G47)</f>
        <v>516000</v>
      </c>
      <c r="H29" s="595">
        <f>SUM(H30+H36+H45+H47)</f>
        <v>466000</v>
      </c>
      <c r="I29" s="599">
        <f aca="true" t="shared" si="3" ref="I29:J33">AVERAGE(G29/F29*100)</f>
        <v>84.03908794788273</v>
      </c>
      <c r="J29" s="619">
        <f t="shared" si="3"/>
        <v>90.31007751937985</v>
      </c>
    </row>
    <row r="30" spans="1:10" ht="13.5">
      <c r="A30" s="580" t="s">
        <v>410</v>
      </c>
      <c r="B30" s="723"/>
      <c r="C30" s="576">
        <v>322</v>
      </c>
      <c r="D30" s="577" t="s">
        <v>53</v>
      </c>
      <c r="E30" s="571">
        <f>SUM(E31:E35)</f>
        <v>83022.06</v>
      </c>
      <c r="F30" s="571">
        <f>SUM(F31:F35)</f>
        <v>97000</v>
      </c>
      <c r="G30" s="571">
        <f>SUM(G31:G35)</f>
        <v>81000</v>
      </c>
      <c r="H30" s="571">
        <f>SUM(H31:H35)</f>
        <v>81000</v>
      </c>
      <c r="I30" s="599">
        <f t="shared" si="3"/>
        <v>83.50515463917526</v>
      </c>
      <c r="J30" s="619">
        <f t="shared" si="3"/>
        <v>100</v>
      </c>
    </row>
    <row r="31" spans="1:10" ht="13.5">
      <c r="A31" s="580" t="s">
        <v>410</v>
      </c>
      <c r="B31" s="723"/>
      <c r="C31" s="576">
        <v>3221</v>
      </c>
      <c r="D31" s="577" t="s">
        <v>54</v>
      </c>
      <c r="E31" s="571">
        <v>16000</v>
      </c>
      <c r="F31" s="571">
        <v>25000</v>
      </c>
      <c r="G31" s="571">
        <v>20000</v>
      </c>
      <c r="H31" s="571">
        <v>20000</v>
      </c>
      <c r="I31" s="599">
        <f t="shared" si="3"/>
        <v>80</v>
      </c>
      <c r="J31" s="619">
        <f t="shared" si="3"/>
        <v>100</v>
      </c>
    </row>
    <row r="32" spans="1:10" ht="13.5">
      <c r="A32" s="580" t="s">
        <v>410</v>
      </c>
      <c r="B32" s="723"/>
      <c r="C32" s="576">
        <v>3223</v>
      </c>
      <c r="D32" s="577" t="s">
        <v>55</v>
      </c>
      <c r="E32" s="571">
        <v>50000</v>
      </c>
      <c r="F32" s="571">
        <v>55000</v>
      </c>
      <c r="G32" s="571">
        <v>50000</v>
      </c>
      <c r="H32" s="571">
        <v>50000</v>
      </c>
      <c r="I32" s="599">
        <f t="shared" si="3"/>
        <v>90.9090909090909</v>
      </c>
      <c r="J32" s="619">
        <f t="shared" si="3"/>
        <v>100</v>
      </c>
    </row>
    <row r="33" spans="1:10" ht="13.5">
      <c r="A33" s="580" t="s">
        <v>410</v>
      </c>
      <c r="B33" s="723"/>
      <c r="C33" s="576">
        <v>3224</v>
      </c>
      <c r="D33" s="577" t="s">
        <v>194</v>
      </c>
      <c r="E33" s="571">
        <v>0</v>
      </c>
      <c r="F33" s="571">
        <v>2000</v>
      </c>
      <c r="G33" s="571">
        <v>1000</v>
      </c>
      <c r="H33" s="571">
        <v>1000</v>
      </c>
      <c r="I33" s="599">
        <f t="shared" si="3"/>
        <v>50</v>
      </c>
      <c r="J33" s="619">
        <f t="shared" si="3"/>
        <v>100</v>
      </c>
    </row>
    <row r="34" spans="1:10" ht="13.5">
      <c r="A34" s="580" t="s">
        <v>410</v>
      </c>
      <c r="B34" s="723"/>
      <c r="C34" s="576">
        <v>3225</v>
      </c>
      <c r="D34" s="577" t="s">
        <v>195</v>
      </c>
      <c r="E34" s="571">
        <v>15022.06</v>
      </c>
      <c r="F34" s="571">
        <v>15000</v>
      </c>
      <c r="G34" s="571">
        <v>10000</v>
      </c>
      <c r="H34" s="571">
        <v>10000</v>
      </c>
      <c r="I34" s="599">
        <f aca="true" t="shared" si="4" ref="I34:I55">AVERAGE(G34/F34*100)</f>
        <v>66.66666666666666</v>
      </c>
      <c r="J34" s="619">
        <f>AVERAGE(H34/G34*100)</f>
        <v>100</v>
      </c>
    </row>
    <row r="35" spans="1:10" ht="13.5" hidden="1">
      <c r="A35" s="580" t="s">
        <v>410</v>
      </c>
      <c r="B35" s="723"/>
      <c r="C35" s="576">
        <v>3227</v>
      </c>
      <c r="D35" s="577" t="s">
        <v>411</v>
      </c>
      <c r="E35" s="571">
        <v>2000</v>
      </c>
      <c r="F35" s="571">
        <v>0</v>
      </c>
      <c r="G35" s="571">
        <v>0</v>
      </c>
      <c r="H35" s="571">
        <v>0</v>
      </c>
      <c r="I35" s="599" t="e">
        <f t="shared" si="4"/>
        <v>#DIV/0!</v>
      </c>
      <c r="J35" s="619">
        <v>0</v>
      </c>
    </row>
    <row r="36" spans="1:10" ht="13.5">
      <c r="A36" s="580" t="s">
        <v>410</v>
      </c>
      <c r="B36" s="723"/>
      <c r="C36" s="576">
        <v>323</v>
      </c>
      <c r="D36" s="577" t="s">
        <v>57</v>
      </c>
      <c r="E36" s="571">
        <f>SUM(E37:E44)</f>
        <v>269000</v>
      </c>
      <c r="F36" s="571">
        <f>SUM(F37:F44)</f>
        <v>420000</v>
      </c>
      <c r="G36" s="571">
        <f>SUM(G37:G44)</f>
        <v>365000</v>
      </c>
      <c r="H36" s="571">
        <f>SUM(H37:H44)</f>
        <v>315000</v>
      </c>
      <c r="I36" s="599">
        <f t="shared" si="4"/>
        <v>86.90476190476191</v>
      </c>
      <c r="J36" s="619">
        <f aca="true" t="shared" si="5" ref="J36:J56">AVERAGE(H36/G36*100)</f>
        <v>86.3013698630137</v>
      </c>
    </row>
    <row r="37" spans="1:10" ht="13.5">
      <c r="A37" s="580" t="s">
        <v>410</v>
      </c>
      <c r="B37" s="723"/>
      <c r="C37" s="576">
        <v>3231</v>
      </c>
      <c r="D37" s="577" t="s">
        <v>58</v>
      </c>
      <c r="E37" s="571">
        <v>30000</v>
      </c>
      <c r="F37" s="571">
        <v>35000</v>
      </c>
      <c r="G37" s="571">
        <v>35000</v>
      </c>
      <c r="H37" s="571">
        <v>35000</v>
      </c>
      <c r="I37" s="599">
        <f t="shared" si="4"/>
        <v>100</v>
      </c>
      <c r="J37" s="619">
        <f t="shared" si="5"/>
        <v>100</v>
      </c>
    </row>
    <row r="38" spans="1:10" ht="13.5">
      <c r="A38" s="580" t="s">
        <v>410</v>
      </c>
      <c r="B38" s="723"/>
      <c r="C38" s="576">
        <v>3232</v>
      </c>
      <c r="D38" s="577" t="s">
        <v>412</v>
      </c>
      <c r="E38" s="571">
        <v>5000</v>
      </c>
      <c r="F38" s="571">
        <v>7000</v>
      </c>
      <c r="G38" s="571">
        <v>5000</v>
      </c>
      <c r="H38" s="571">
        <v>5000</v>
      </c>
      <c r="I38" s="599">
        <f t="shared" si="4"/>
        <v>71.42857142857143</v>
      </c>
      <c r="J38" s="619">
        <f t="shared" si="5"/>
        <v>100</v>
      </c>
    </row>
    <row r="39" spans="1:10" ht="13.5">
      <c r="A39" s="580" t="s">
        <v>410</v>
      </c>
      <c r="B39" s="723"/>
      <c r="C39" s="576">
        <v>3233</v>
      </c>
      <c r="D39" s="577" t="s">
        <v>60</v>
      </c>
      <c r="E39" s="571">
        <v>25000</v>
      </c>
      <c r="F39" s="571">
        <v>25000</v>
      </c>
      <c r="G39" s="571">
        <v>25000</v>
      </c>
      <c r="H39" s="571">
        <v>25000</v>
      </c>
      <c r="I39" s="599">
        <f t="shared" si="4"/>
        <v>100</v>
      </c>
      <c r="J39" s="619">
        <f t="shared" si="5"/>
        <v>100</v>
      </c>
    </row>
    <row r="40" spans="1:10" ht="13.5">
      <c r="A40" s="580" t="s">
        <v>410</v>
      </c>
      <c r="B40" s="723"/>
      <c r="C40" s="576">
        <v>3234</v>
      </c>
      <c r="D40" s="577" t="s">
        <v>61</v>
      </c>
      <c r="E40" s="571">
        <v>15000</v>
      </c>
      <c r="F40" s="571">
        <v>25000</v>
      </c>
      <c r="G40" s="571">
        <v>25000</v>
      </c>
      <c r="H40" s="571">
        <v>25000</v>
      </c>
      <c r="I40" s="599">
        <f t="shared" si="4"/>
        <v>100</v>
      </c>
      <c r="J40" s="619">
        <f t="shared" si="5"/>
        <v>100</v>
      </c>
    </row>
    <row r="41" spans="1:10" ht="13.5">
      <c r="A41" s="580" t="s">
        <v>410</v>
      </c>
      <c r="B41" s="723"/>
      <c r="C41" s="576">
        <v>3236</v>
      </c>
      <c r="D41" s="577" t="s">
        <v>413</v>
      </c>
      <c r="E41" s="571">
        <v>2000</v>
      </c>
      <c r="F41" s="571">
        <v>3000</v>
      </c>
      <c r="G41" s="571">
        <v>3000</v>
      </c>
      <c r="H41" s="571">
        <v>3000</v>
      </c>
      <c r="I41" s="599">
        <f t="shared" si="4"/>
        <v>100</v>
      </c>
      <c r="J41" s="619">
        <f t="shared" si="5"/>
        <v>100</v>
      </c>
    </row>
    <row r="42" spans="1:10" ht="13.5">
      <c r="A42" s="580" t="s">
        <v>410</v>
      </c>
      <c r="B42" s="723"/>
      <c r="C42" s="576">
        <v>3237</v>
      </c>
      <c r="D42" s="577" t="s">
        <v>63</v>
      </c>
      <c r="E42" s="571">
        <v>140000</v>
      </c>
      <c r="F42" s="571">
        <v>250000</v>
      </c>
      <c r="G42" s="571">
        <v>200000</v>
      </c>
      <c r="H42" s="571">
        <v>150000</v>
      </c>
      <c r="I42" s="599">
        <f t="shared" si="4"/>
        <v>80</v>
      </c>
      <c r="J42" s="619">
        <f t="shared" si="5"/>
        <v>75</v>
      </c>
    </row>
    <row r="43" spans="1:10" ht="13.5">
      <c r="A43" s="580" t="s">
        <v>410</v>
      </c>
      <c r="B43" s="723"/>
      <c r="C43" s="576">
        <v>3238</v>
      </c>
      <c r="D43" s="577" t="s">
        <v>64</v>
      </c>
      <c r="E43" s="571">
        <v>12000</v>
      </c>
      <c r="F43" s="571">
        <v>15000</v>
      </c>
      <c r="G43" s="571">
        <v>12000</v>
      </c>
      <c r="H43" s="571">
        <v>12000</v>
      </c>
      <c r="I43" s="599">
        <f t="shared" si="4"/>
        <v>80</v>
      </c>
      <c r="J43" s="619">
        <f t="shared" si="5"/>
        <v>100</v>
      </c>
    </row>
    <row r="44" spans="1:10" ht="13.5">
      <c r="A44" s="580" t="s">
        <v>410</v>
      </c>
      <c r="B44" s="723"/>
      <c r="C44" s="576">
        <v>3239</v>
      </c>
      <c r="D44" s="577" t="s">
        <v>65</v>
      </c>
      <c r="E44" s="571">
        <v>40000</v>
      </c>
      <c r="F44" s="571">
        <v>60000</v>
      </c>
      <c r="G44" s="571">
        <v>60000</v>
      </c>
      <c r="H44" s="571">
        <v>60000</v>
      </c>
      <c r="I44" s="599">
        <f t="shared" si="4"/>
        <v>100</v>
      </c>
      <c r="J44" s="619">
        <f t="shared" si="5"/>
        <v>100</v>
      </c>
    </row>
    <row r="45" spans="1:10" ht="13.5">
      <c r="A45" s="580" t="s">
        <v>410</v>
      </c>
      <c r="B45" s="723"/>
      <c r="C45" s="576">
        <v>324</v>
      </c>
      <c r="D45" s="577" t="s">
        <v>144</v>
      </c>
      <c r="E45" s="571">
        <v>5000</v>
      </c>
      <c r="F45" s="571">
        <f>SUM(F46)</f>
        <v>25000</v>
      </c>
      <c r="G45" s="571">
        <f>SUM(G46)</f>
        <v>25000</v>
      </c>
      <c r="H45" s="571">
        <f>SUM(H46)</f>
        <v>25000</v>
      </c>
      <c r="I45" s="599">
        <f t="shared" si="4"/>
        <v>100</v>
      </c>
      <c r="J45" s="619">
        <f t="shared" si="5"/>
        <v>100</v>
      </c>
    </row>
    <row r="46" spans="1:10" ht="13.5">
      <c r="A46" s="580" t="s">
        <v>410</v>
      </c>
      <c r="B46" s="723"/>
      <c r="C46" s="576">
        <v>3241</v>
      </c>
      <c r="D46" s="577" t="s">
        <v>144</v>
      </c>
      <c r="E46" s="571">
        <v>5000</v>
      </c>
      <c r="F46" s="571">
        <v>25000</v>
      </c>
      <c r="G46" s="571">
        <v>25000</v>
      </c>
      <c r="H46" s="571">
        <v>25000</v>
      </c>
      <c r="I46" s="599">
        <f t="shared" si="4"/>
        <v>100</v>
      </c>
      <c r="J46" s="619">
        <f t="shared" si="5"/>
        <v>100</v>
      </c>
    </row>
    <row r="47" spans="1:10" ht="13.5">
      <c r="A47" s="580" t="s">
        <v>410</v>
      </c>
      <c r="B47" s="723"/>
      <c r="C47" s="576">
        <v>329</v>
      </c>
      <c r="D47" s="577" t="s">
        <v>66</v>
      </c>
      <c r="E47" s="571">
        <f>SUM(E48:E51)</f>
        <v>50000</v>
      </c>
      <c r="F47" s="571">
        <f>SUM(F48:F51)</f>
        <v>72000</v>
      </c>
      <c r="G47" s="571">
        <f>SUM(G48:G51)</f>
        <v>45000</v>
      </c>
      <c r="H47" s="571">
        <f>SUM(H48:H51)</f>
        <v>45000</v>
      </c>
      <c r="I47" s="599">
        <f t="shared" si="4"/>
        <v>62.5</v>
      </c>
      <c r="J47" s="619">
        <f t="shared" si="5"/>
        <v>100</v>
      </c>
    </row>
    <row r="48" spans="1:10" ht="13.5">
      <c r="A48" s="580" t="s">
        <v>410</v>
      </c>
      <c r="B48" s="723"/>
      <c r="C48" s="576">
        <v>3292</v>
      </c>
      <c r="D48" s="577" t="s">
        <v>68</v>
      </c>
      <c r="E48" s="571">
        <v>20000</v>
      </c>
      <c r="F48" s="571">
        <v>10000</v>
      </c>
      <c r="G48" s="571">
        <v>10000</v>
      </c>
      <c r="H48" s="571">
        <v>10000</v>
      </c>
      <c r="I48" s="599">
        <f t="shared" si="4"/>
        <v>100</v>
      </c>
      <c r="J48" s="619">
        <f t="shared" si="5"/>
        <v>100</v>
      </c>
    </row>
    <row r="49" spans="1:10" ht="13.5">
      <c r="A49" s="580" t="s">
        <v>410</v>
      </c>
      <c r="B49" s="723"/>
      <c r="C49" s="576">
        <v>3293</v>
      </c>
      <c r="D49" s="577" t="s">
        <v>69</v>
      </c>
      <c r="E49" s="571">
        <v>10000</v>
      </c>
      <c r="F49" s="571">
        <v>12000</v>
      </c>
      <c r="G49" s="571">
        <v>10000</v>
      </c>
      <c r="H49" s="571">
        <v>10000</v>
      </c>
      <c r="I49" s="599">
        <f t="shared" si="4"/>
        <v>83.33333333333334</v>
      </c>
      <c r="J49" s="619">
        <f t="shared" si="5"/>
        <v>100</v>
      </c>
    </row>
    <row r="50" spans="1:10" ht="13.5">
      <c r="A50" s="580" t="s">
        <v>410</v>
      </c>
      <c r="B50" s="723"/>
      <c r="C50" s="576">
        <v>3295</v>
      </c>
      <c r="D50" s="577" t="s">
        <v>198</v>
      </c>
      <c r="E50" s="571">
        <v>10000</v>
      </c>
      <c r="F50" s="571">
        <v>40000</v>
      </c>
      <c r="G50" s="571">
        <v>15000</v>
      </c>
      <c r="H50" s="571">
        <v>15000</v>
      </c>
      <c r="I50" s="599">
        <f t="shared" si="4"/>
        <v>37.5</v>
      </c>
      <c r="J50" s="619">
        <f t="shared" si="5"/>
        <v>100</v>
      </c>
    </row>
    <row r="51" spans="1:10" ht="13.5">
      <c r="A51" s="580" t="s">
        <v>410</v>
      </c>
      <c r="B51" s="723"/>
      <c r="C51" s="576">
        <v>3299</v>
      </c>
      <c r="D51" s="577" t="s">
        <v>66</v>
      </c>
      <c r="E51" s="571">
        <v>10000</v>
      </c>
      <c r="F51" s="571">
        <v>10000</v>
      </c>
      <c r="G51" s="571">
        <v>10000</v>
      </c>
      <c r="H51" s="571">
        <v>10000</v>
      </c>
      <c r="I51" s="599">
        <f t="shared" si="4"/>
        <v>100</v>
      </c>
      <c r="J51" s="619">
        <f t="shared" si="5"/>
        <v>100</v>
      </c>
    </row>
    <row r="52" spans="1:10" s="474" customFormat="1" ht="13.5">
      <c r="A52" s="621" t="s">
        <v>410</v>
      </c>
      <c r="B52" s="724"/>
      <c r="C52" s="559">
        <v>34</v>
      </c>
      <c r="D52" s="574" t="s">
        <v>71</v>
      </c>
      <c r="E52" s="570">
        <v>17200</v>
      </c>
      <c r="F52" s="570">
        <f>F53</f>
        <v>30000</v>
      </c>
      <c r="G52" s="570">
        <f>G53</f>
        <v>21000</v>
      </c>
      <c r="H52" s="570">
        <f>H53</f>
        <v>21000</v>
      </c>
      <c r="I52" s="599">
        <f t="shared" si="4"/>
        <v>70</v>
      </c>
      <c r="J52" s="619">
        <f t="shared" si="5"/>
        <v>100</v>
      </c>
    </row>
    <row r="53" spans="1:10" ht="13.5">
      <c r="A53" s="580" t="s">
        <v>410</v>
      </c>
      <c r="B53" s="723"/>
      <c r="C53" s="576">
        <v>343</v>
      </c>
      <c r="D53" s="577" t="s">
        <v>72</v>
      </c>
      <c r="E53" s="571">
        <f>SUM(E54:E56)</f>
        <v>17200</v>
      </c>
      <c r="F53" s="571">
        <f>SUM(F54:F56)</f>
        <v>30000</v>
      </c>
      <c r="G53" s="571">
        <f>SUM(G54:G56)</f>
        <v>21000</v>
      </c>
      <c r="H53" s="571">
        <f>SUM(H54:H56)</f>
        <v>21000</v>
      </c>
      <c r="I53" s="599">
        <f t="shared" si="4"/>
        <v>70</v>
      </c>
      <c r="J53" s="619">
        <f t="shared" si="5"/>
        <v>100</v>
      </c>
    </row>
    <row r="54" spans="1:10" ht="13.5">
      <c r="A54" s="580" t="s">
        <v>410</v>
      </c>
      <c r="B54" s="723"/>
      <c r="C54" s="576">
        <v>3431</v>
      </c>
      <c r="D54" s="577" t="s">
        <v>73</v>
      </c>
      <c r="E54" s="571">
        <v>12000</v>
      </c>
      <c r="F54" s="571">
        <v>15000</v>
      </c>
      <c r="G54" s="571">
        <v>15000</v>
      </c>
      <c r="H54" s="571">
        <v>15000</v>
      </c>
      <c r="I54" s="599">
        <f t="shared" si="4"/>
        <v>100</v>
      </c>
      <c r="J54" s="619">
        <f t="shared" si="5"/>
        <v>100</v>
      </c>
    </row>
    <row r="55" spans="1:10" ht="13.5">
      <c r="A55" s="580" t="s">
        <v>410</v>
      </c>
      <c r="B55" s="723"/>
      <c r="C55" s="576">
        <v>3433</v>
      </c>
      <c r="D55" s="577" t="s">
        <v>74</v>
      </c>
      <c r="E55" s="571">
        <v>200</v>
      </c>
      <c r="F55" s="571">
        <v>10000</v>
      </c>
      <c r="G55" s="571">
        <v>1000</v>
      </c>
      <c r="H55" s="571">
        <v>1000</v>
      </c>
      <c r="I55" s="599">
        <f t="shared" si="4"/>
        <v>10</v>
      </c>
      <c r="J55" s="619">
        <f t="shared" si="5"/>
        <v>100</v>
      </c>
    </row>
    <row r="56" spans="1:10" ht="14.25" thickBot="1">
      <c r="A56" s="622" t="s">
        <v>410</v>
      </c>
      <c r="B56" s="725"/>
      <c r="C56" s="601">
        <v>3434</v>
      </c>
      <c r="D56" s="602" t="s">
        <v>75</v>
      </c>
      <c r="E56" s="603">
        <v>5000</v>
      </c>
      <c r="F56" s="603">
        <v>5000</v>
      </c>
      <c r="G56" s="603">
        <v>5000</v>
      </c>
      <c r="H56" s="603">
        <v>5000</v>
      </c>
      <c r="I56" s="604">
        <f>AVERAGE(G56/F56*100)</f>
        <v>100</v>
      </c>
      <c r="J56" s="623">
        <f t="shared" si="5"/>
        <v>100</v>
      </c>
    </row>
    <row r="57" spans="1:10" ht="14.25" thickTop="1">
      <c r="A57" s="618"/>
      <c r="B57" s="607"/>
      <c r="C57" s="607"/>
      <c r="D57" s="612" t="s">
        <v>183</v>
      </c>
      <c r="E57" s="600"/>
      <c r="F57" s="581"/>
      <c r="G57" s="581"/>
      <c r="H57" s="581"/>
      <c r="I57" s="811">
        <f>AVERAGE(G59/F59*100)</f>
        <v>118.18181818181819</v>
      </c>
      <c r="J57" s="813">
        <f>AVERAGE(H59/G59*100)</f>
        <v>100</v>
      </c>
    </row>
    <row r="58" spans="1:10" ht="13.5">
      <c r="A58" s="618"/>
      <c r="B58" s="607"/>
      <c r="C58" s="607"/>
      <c r="D58" s="612" t="s">
        <v>200</v>
      </c>
      <c r="E58" s="591"/>
      <c r="F58" s="581"/>
      <c r="G58" s="581"/>
      <c r="H58" s="581"/>
      <c r="I58" s="817"/>
      <c r="J58" s="816"/>
    </row>
    <row r="59" spans="1:10" s="671" customFormat="1" ht="15">
      <c r="A59" s="672"/>
      <c r="B59" s="673"/>
      <c r="C59" s="673"/>
      <c r="D59" s="668" t="s">
        <v>454</v>
      </c>
      <c r="E59" s="669">
        <v>81000</v>
      </c>
      <c r="F59" s="670">
        <f aca="true" t="shared" si="6" ref="F59:H60">SUM(F60)</f>
        <v>44000</v>
      </c>
      <c r="G59" s="670">
        <f t="shared" si="6"/>
        <v>52000</v>
      </c>
      <c r="H59" s="670">
        <f t="shared" si="6"/>
        <v>52000</v>
      </c>
      <c r="I59" s="817"/>
      <c r="J59" s="816"/>
    </row>
    <row r="60" spans="1:10" s="474" customFormat="1" ht="13.5">
      <c r="A60" s="564" t="s">
        <v>414</v>
      </c>
      <c r="B60" s="724"/>
      <c r="C60" s="559">
        <v>42</v>
      </c>
      <c r="D60" s="578" t="s">
        <v>97</v>
      </c>
      <c r="E60" s="570">
        <v>81000</v>
      </c>
      <c r="F60" s="570">
        <f t="shared" si="6"/>
        <v>44000</v>
      </c>
      <c r="G60" s="570">
        <f t="shared" si="6"/>
        <v>52000</v>
      </c>
      <c r="H60" s="570">
        <f t="shared" si="6"/>
        <v>52000</v>
      </c>
      <c r="I60" s="592">
        <f aca="true" t="shared" si="7" ref="I60:J66">AVERAGE(G60/F60*100)</f>
        <v>118.18181818181819</v>
      </c>
      <c r="J60" s="620">
        <f t="shared" si="7"/>
        <v>100</v>
      </c>
    </row>
    <row r="61" spans="1:10" ht="13.5">
      <c r="A61" s="560" t="s">
        <v>414</v>
      </c>
      <c r="B61" s="723"/>
      <c r="C61" s="576">
        <v>422</v>
      </c>
      <c r="D61" s="577" t="s">
        <v>100</v>
      </c>
      <c r="E61" s="571">
        <f>SUM(E62:E66)</f>
        <v>81000</v>
      </c>
      <c r="F61" s="571">
        <f>SUM(F62:F66)</f>
        <v>44000</v>
      </c>
      <c r="G61" s="571">
        <f>SUM(G62:G66)</f>
        <v>52000</v>
      </c>
      <c r="H61" s="571">
        <f>SUM(H62:H66)</f>
        <v>52000</v>
      </c>
      <c r="I61" s="592">
        <f t="shared" si="7"/>
        <v>118.18181818181819</v>
      </c>
      <c r="J61" s="620">
        <f t="shared" si="7"/>
        <v>100</v>
      </c>
    </row>
    <row r="62" spans="1:10" ht="13.5">
      <c r="A62" s="560" t="s">
        <v>414</v>
      </c>
      <c r="B62" s="723"/>
      <c r="C62" s="576">
        <v>4221</v>
      </c>
      <c r="D62" s="577" t="s">
        <v>101</v>
      </c>
      <c r="E62" s="571">
        <v>25000</v>
      </c>
      <c r="F62" s="571">
        <v>20000</v>
      </c>
      <c r="G62" s="571">
        <v>15000</v>
      </c>
      <c r="H62" s="571">
        <v>15000</v>
      </c>
      <c r="I62" s="592">
        <f t="shared" si="7"/>
        <v>75</v>
      </c>
      <c r="J62" s="620">
        <f t="shared" si="7"/>
        <v>100</v>
      </c>
    </row>
    <row r="63" spans="1:10" ht="13.5">
      <c r="A63" s="560" t="s">
        <v>414</v>
      </c>
      <c r="B63" s="723"/>
      <c r="C63" s="576">
        <v>4222</v>
      </c>
      <c r="D63" s="577" t="s">
        <v>102</v>
      </c>
      <c r="E63" s="571">
        <v>4000</v>
      </c>
      <c r="F63" s="571">
        <v>6000</v>
      </c>
      <c r="G63" s="571">
        <v>5000</v>
      </c>
      <c r="H63" s="571">
        <v>5000</v>
      </c>
      <c r="I63" s="592">
        <f t="shared" si="7"/>
        <v>83.33333333333334</v>
      </c>
      <c r="J63" s="620">
        <f t="shared" si="7"/>
        <v>100</v>
      </c>
    </row>
    <row r="64" spans="1:10" ht="13.5">
      <c r="A64" s="560" t="s">
        <v>414</v>
      </c>
      <c r="B64" s="723"/>
      <c r="C64" s="576">
        <v>4223</v>
      </c>
      <c r="D64" s="577" t="s">
        <v>114</v>
      </c>
      <c r="E64" s="571">
        <v>20000</v>
      </c>
      <c r="F64" s="571">
        <v>5000</v>
      </c>
      <c r="G64" s="571">
        <v>20000</v>
      </c>
      <c r="H64" s="571">
        <v>20000</v>
      </c>
      <c r="I64" s="592">
        <f t="shared" si="7"/>
        <v>400</v>
      </c>
      <c r="J64" s="620">
        <f t="shared" si="7"/>
        <v>100</v>
      </c>
    </row>
    <row r="65" spans="1:10" ht="13.5">
      <c r="A65" s="560" t="s">
        <v>414</v>
      </c>
      <c r="B65" s="723"/>
      <c r="C65" s="576">
        <v>4226</v>
      </c>
      <c r="D65" s="577" t="s">
        <v>403</v>
      </c>
      <c r="E65" s="571">
        <v>2000</v>
      </c>
      <c r="F65" s="571">
        <v>3000</v>
      </c>
      <c r="G65" s="571">
        <v>2000</v>
      </c>
      <c r="H65" s="571">
        <v>2000</v>
      </c>
      <c r="I65" s="592">
        <f t="shared" si="7"/>
        <v>66.66666666666666</v>
      </c>
      <c r="J65" s="620">
        <f t="shared" si="7"/>
        <v>100</v>
      </c>
    </row>
    <row r="66" spans="1:10" s="605" customFormat="1" ht="14.25" thickBot="1">
      <c r="A66" s="624" t="s">
        <v>414</v>
      </c>
      <c r="B66" s="725"/>
      <c r="C66" s="601">
        <v>4227</v>
      </c>
      <c r="D66" s="602" t="s">
        <v>103</v>
      </c>
      <c r="E66" s="603">
        <v>30000</v>
      </c>
      <c r="F66" s="603">
        <v>10000</v>
      </c>
      <c r="G66" s="603">
        <v>10000</v>
      </c>
      <c r="H66" s="603">
        <v>10000</v>
      </c>
      <c r="I66" s="604">
        <f t="shared" si="7"/>
        <v>100</v>
      </c>
      <c r="J66" s="623">
        <f t="shared" si="7"/>
        <v>100</v>
      </c>
    </row>
    <row r="67" spans="1:10" ht="14.25" thickTop="1">
      <c r="A67" s="618"/>
      <c r="B67" s="607"/>
      <c r="C67" s="607"/>
      <c r="D67" s="612" t="s">
        <v>183</v>
      </c>
      <c r="E67" s="600"/>
      <c r="F67" s="581"/>
      <c r="G67" s="581"/>
      <c r="H67" s="581"/>
      <c r="I67" s="811">
        <f>AVERAGE(G69/F69*100)</f>
        <v>100</v>
      </c>
      <c r="J67" s="813">
        <f>AVERAGE(H69/G69*100)</f>
        <v>100</v>
      </c>
    </row>
    <row r="68" spans="1:10" ht="13.5">
      <c r="A68" s="618"/>
      <c r="B68" s="607"/>
      <c r="C68" s="607"/>
      <c r="D68" s="612" t="s">
        <v>200</v>
      </c>
      <c r="E68" s="591"/>
      <c r="F68" s="581"/>
      <c r="G68" s="581"/>
      <c r="H68" s="581"/>
      <c r="I68" s="817"/>
      <c r="J68" s="816"/>
    </row>
    <row r="69" spans="1:10" s="671" customFormat="1" ht="15">
      <c r="A69" s="672"/>
      <c r="B69" s="673"/>
      <c r="C69" s="673"/>
      <c r="D69" s="668" t="s">
        <v>455</v>
      </c>
      <c r="E69" s="669">
        <v>25000</v>
      </c>
      <c r="F69" s="670">
        <f aca="true" t="shared" si="8" ref="F69:H71">SUM(F70)</f>
        <v>10000</v>
      </c>
      <c r="G69" s="670">
        <f t="shared" si="8"/>
        <v>10000</v>
      </c>
      <c r="H69" s="670">
        <f t="shared" si="8"/>
        <v>10000</v>
      </c>
      <c r="I69" s="817"/>
      <c r="J69" s="816"/>
    </row>
    <row r="70" spans="1:10" s="474" customFormat="1" ht="13.5">
      <c r="A70" s="564" t="s">
        <v>415</v>
      </c>
      <c r="B70" s="724"/>
      <c r="C70" s="559">
        <v>42</v>
      </c>
      <c r="D70" s="578" t="s">
        <v>97</v>
      </c>
      <c r="E70" s="570">
        <v>25000</v>
      </c>
      <c r="F70" s="570">
        <f t="shared" si="8"/>
        <v>10000</v>
      </c>
      <c r="G70" s="570">
        <f t="shared" si="8"/>
        <v>10000</v>
      </c>
      <c r="H70" s="570">
        <f t="shared" si="8"/>
        <v>10000</v>
      </c>
      <c r="I70" s="592">
        <f aca="true" t="shared" si="9" ref="I70:J82">AVERAGE(G70/F70*100)</f>
        <v>100</v>
      </c>
      <c r="J70" s="620">
        <f t="shared" si="9"/>
        <v>100</v>
      </c>
    </row>
    <row r="71" spans="1:10" ht="13.5">
      <c r="A71" s="560" t="s">
        <v>415</v>
      </c>
      <c r="B71" s="723"/>
      <c r="C71" s="576">
        <v>426</v>
      </c>
      <c r="D71" s="577" t="s">
        <v>119</v>
      </c>
      <c r="E71" s="571">
        <v>25000</v>
      </c>
      <c r="F71" s="571">
        <f t="shared" si="8"/>
        <v>10000</v>
      </c>
      <c r="G71" s="571">
        <f t="shared" si="8"/>
        <v>10000</v>
      </c>
      <c r="H71" s="571">
        <f t="shared" si="8"/>
        <v>10000</v>
      </c>
      <c r="I71" s="592">
        <f t="shared" si="9"/>
        <v>100</v>
      </c>
      <c r="J71" s="620">
        <f t="shared" si="9"/>
        <v>100</v>
      </c>
    </row>
    <row r="72" spans="1:10" s="605" customFormat="1" ht="14.25" thickBot="1">
      <c r="A72" s="624" t="s">
        <v>415</v>
      </c>
      <c r="B72" s="725"/>
      <c r="C72" s="601">
        <v>4262</v>
      </c>
      <c r="D72" s="602" t="s">
        <v>201</v>
      </c>
      <c r="E72" s="603">
        <v>25000</v>
      </c>
      <c r="F72" s="603">
        <v>10000</v>
      </c>
      <c r="G72" s="603">
        <v>10000</v>
      </c>
      <c r="H72" s="603">
        <v>10000</v>
      </c>
      <c r="I72" s="604">
        <f t="shared" si="9"/>
        <v>100</v>
      </c>
      <c r="J72" s="623">
        <f t="shared" si="9"/>
        <v>100</v>
      </c>
    </row>
    <row r="73" spans="1:10" ht="14.25" thickTop="1">
      <c r="A73" s="618"/>
      <c r="B73" s="728"/>
      <c r="C73" s="607"/>
      <c r="D73" s="612" t="s">
        <v>183</v>
      </c>
      <c r="E73" s="600"/>
      <c r="F73" s="581"/>
      <c r="G73" s="581"/>
      <c r="H73" s="581"/>
      <c r="I73" s="811">
        <f>AVERAGE(G75/F75*100)</f>
        <v>200</v>
      </c>
      <c r="J73" s="813">
        <f>AVERAGE(H75/G75*100)</f>
        <v>100</v>
      </c>
    </row>
    <row r="74" spans="1:10" ht="13.5">
      <c r="A74" s="618"/>
      <c r="B74" s="728"/>
      <c r="C74" s="607"/>
      <c r="D74" s="612" t="s">
        <v>202</v>
      </c>
      <c r="E74" s="591"/>
      <c r="F74" s="581"/>
      <c r="G74" s="581"/>
      <c r="H74" s="581"/>
      <c r="I74" s="817"/>
      <c r="J74" s="816"/>
    </row>
    <row r="75" spans="1:10" s="671" customFormat="1" ht="15">
      <c r="A75" s="672"/>
      <c r="B75" s="729"/>
      <c r="C75" s="673"/>
      <c r="D75" s="668" t="s">
        <v>456</v>
      </c>
      <c r="E75" s="669">
        <v>20000</v>
      </c>
      <c r="F75" s="670">
        <f>SUM(F76)</f>
        <v>10000</v>
      </c>
      <c r="G75" s="670">
        <f aca="true" t="shared" si="10" ref="G75:H77">SUM(G76)</f>
        <v>20000</v>
      </c>
      <c r="H75" s="670">
        <f t="shared" si="10"/>
        <v>20000</v>
      </c>
      <c r="I75" s="817"/>
      <c r="J75" s="816"/>
    </row>
    <row r="76" spans="1:10" s="474" customFormat="1" ht="13.5">
      <c r="A76" s="564" t="s">
        <v>416</v>
      </c>
      <c r="B76" s="724"/>
      <c r="C76" s="559">
        <v>32</v>
      </c>
      <c r="D76" s="578" t="s">
        <v>48</v>
      </c>
      <c r="E76" s="570">
        <v>20000</v>
      </c>
      <c r="F76" s="570">
        <f>SUM(F77)</f>
        <v>10000</v>
      </c>
      <c r="G76" s="570">
        <f t="shared" si="10"/>
        <v>20000</v>
      </c>
      <c r="H76" s="570">
        <f t="shared" si="10"/>
        <v>20000</v>
      </c>
      <c r="I76" s="592">
        <f t="shared" si="9"/>
        <v>200</v>
      </c>
      <c r="J76" s="620">
        <f t="shared" si="9"/>
        <v>100</v>
      </c>
    </row>
    <row r="77" spans="1:10" ht="13.5">
      <c r="A77" s="560" t="s">
        <v>416</v>
      </c>
      <c r="B77" s="723"/>
      <c r="C77" s="576">
        <v>323</v>
      </c>
      <c r="D77" s="577" t="s">
        <v>57</v>
      </c>
      <c r="E77" s="571">
        <v>20000</v>
      </c>
      <c r="F77" s="571">
        <f>SUM(F78)</f>
        <v>10000</v>
      </c>
      <c r="G77" s="571">
        <f t="shared" si="10"/>
        <v>20000</v>
      </c>
      <c r="H77" s="571">
        <f t="shared" si="10"/>
        <v>20000</v>
      </c>
      <c r="I77" s="592">
        <f t="shared" si="9"/>
        <v>200</v>
      </c>
      <c r="J77" s="620">
        <f t="shared" si="9"/>
        <v>100</v>
      </c>
    </row>
    <row r="78" spans="1:10" ht="14.25" thickBot="1">
      <c r="A78" s="624" t="s">
        <v>416</v>
      </c>
      <c r="B78" s="725"/>
      <c r="C78" s="601">
        <v>3237</v>
      </c>
      <c r="D78" s="602" t="s">
        <v>63</v>
      </c>
      <c r="E78" s="603">
        <v>20000</v>
      </c>
      <c r="F78" s="603">
        <v>10000</v>
      </c>
      <c r="G78" s="603">
        <v>20000</v>
      </c>
      <c r="H78" s="603">
        <v>20000</v>
      </c>
      <c r="I78" s="604">
        <f t="shared" si="9"/>
        <v>200</v>
      </c>
      <c r="J78" s="623">
        <f t="shared" si="9"/>
        <v>100</v>
      </c>
    </row>
    <row r="79" spans="1:10" ht="14.25" thickTop="1">
      <c r="A79" s="618"/>
      <c r="B79" s="728"/>
      <c r="C79" s="607"/>
      <c r="D79" s="632" t="s">
        <v>183</v>
      </c>
      <c r="E79" s="600"/>
      <c r="F79" s="581"/>
      <c r="G79" s="581"/>
      <c r="H79" s="581"/>
      <c r="I79" s="811">
        <f>AVERAGE(G81/F81*100)</f>
        <v>100</v>
      </c>
      <c r="J79" s="813">
        <f>AVERAGE(H81/G81*100)</f>
        <v>100</v>
      </c>
    </row>
    <row r="80" spans="1:10" ht="13.5">
      <c r="A80" s="618"/>
      <c r="B80" s="728"/>
      <c r="C80" s="607"/>
      <c r="D80" s="612" t="s">
        <v>200</v>
      </c>
      <c r="E80" s="591"/>
      <c r="F80" s="581"/>
      <c r="G80" s="581"/>
      <c r="H80" s="581"/>
      <c r="I80" s="817"/>
      <c r="J80" s="816"/>
    </row>
    <row r="81" spans="1:10" s="671" customFormat="1" ht="15">
      <c r="A81" s="672"/>
      <c r="B81" s="729"/>
      <c r="C81" s="673"/>
      <c r="D81" s="668" t="s">
        <v>457</v>
      </c>
      <c r="E81" s="669">
        <v>40000</v>
      </c>
      <c r="F81" s="670">
        <f aca="true" t="shared" si="11" ref="F81:H83">SUM(F82)</f>
        <v>20000</v>
      </c>
      <c r="G81" s="670">
        <f t="shared" si="11"/>
        <v>20000</v>
      </c>
      <c r="H81" s="670">
        <f t="shared" si="11"/>
        <v>20000</v>
      </c>
      <c r="I81" s="817"/>
      <c r="J81" s="816"/>
    </row>
    <row r="82" spans="1:10" s="474" customFormat="1" ht="13.5">
      <c r="A82" s="564" t="s">
        <v>417</v>
      </c>
      <c r="B82" s="724"/>
      <c r="C82" s="589">
        <v>38</v>
      </c>
      <c r="D82" s="590" t="s">
        <v>203</v>
      </c>
      <c r="E82" s="570">
        <v>40000</v>
      </c>
      <c r="F82" s="570">
        <f t="shared" si="11"/>
        <v>20000</v>
      </c>
      <c r="G82" s="570">
        <f t="shared" si="11"/>
        <v>20000</v>
      </c>
      <c r="H82" s="570">
        <f t="shared" si="11"/>
        <v>20000</v>
      </c>
      <c r="I82" s="592">
        <f t="shared" si="9"/>
        <v>100</v>
      </c>
      <c r="J82" s="620">
        <f t="shared" si="9"/>
        <v>100</v>
      </c>
    </row>
    <row r="83" spans="1:10" ht="13.5">
      <c r="A83" s="560" t="s">
        <v>417</v>
      </c>
      <c r="B83" s="723" t="s">
        <v>418</v>
      </c>
      <c r="C83" s="586">
        <v>383</v>
      </c>
      <c r="D83" s="575" t="s">
        <v>204</v>
      </c>
      <c r="E83" s="571">
        <v>40000</v>
      </c>
      <c r="F83" s="571">
        <f t="shared" si="11"/>
        <v>20000</v>
      </c>
      <c r="G83" s="571">
        <f t="shared" si="11"/>
        <v>20000</v>
      </c>
      <c r="H83" s="571">
        <f t="shared" si="11"/>
        <v>20000</v>
      </c>
      <c r="I83" s="592">
        <f aca="true" t="shared" si="12" ref="I83:J93">AVERAGE(G83/F83*100)</f>
        <v>100</v>
      </c>
      <c r="J83" s="620">
        <f t="shared" si="12"/>
        <v>100</v>
      </c>
    </row>
    <row r="84" spans="1:10" ht="14.25" thickBot="1">
      <c r="A84" s="561" t="s">
        <v>417</v>
      </c>
      <c r="B84" s="730"/>
      <c r="C84" s="615">
        <v>3831</v>
      </c>
      <c r="D84" s="585" t="s">
        <v>205</v>
      </c>
      <c r="E84" s="568">
        <v>40000</v>
      </c>
      <c r="F84" s="568">
        <v>20000</v>
      </c>
      <c r="G84" s="568">
        <v>20000</v>
      </c>
      <c r="H84" s="568">
        <v>20000</v>
      </c>
      <c r="I84" s="597">
        <f t="shared" si="12"/>
        <v>100</v>
      </c>
      <c r="J84" s="625">
        <f t="shared" si="12"/>
        <v>100</v>
      </c>
    </row>
    <row r="85" spans="1:10" s="647" customFormat="1" ht="18" thickBot="1">
      <c r="A85" s="818" t="s">
        <v>492</v>
      </c>
      <c r="B85" s="819"/>
      <c r="C85" s="819"/>
      <c r="D85" s="820"/>
      <c r="E85" s="646">
        <v>175000</v>
      </c>
      <c r="F85" s="646">
        <f>SUM(F88)</f>
        <v>185000</v>
      </c>
      <c r="G85" s="646">
        <f>SUM(G88)</f>
        <v>185000</v>
      </c>
      <c r="H85" s="646">
        <f>SUM(H88)</f>
        <v>185000</v>
      </c>
      <c r="I85" s="652">
        <f t="shared" si="12"/>
        <v>100</v>
      </c>
      <c r="J85" s="653">
        <f t="shared" si="12"/>
        <v>100</v>
      </c>
    </row>
    <row r="86" spans="1:10" ht="13.5">
      <c r="A86" s="618"/>
      <c r="B86" s="607"/>
      <c r="C86" s="607"/>
      <c r="D86" s="612" t="s">
        <v>183</v>
      </c>
      <c r="E86" s="583"/>
      <c r="F86" s="581"/>
      <c r="G86" s="581"/>
      <c r="H86" s="581"/>
      <c r="I86" s="811">
        <f>AVERAGE(G88/F88*100)</f>
        <v>100</v>
      </c>
      <c r="J86" s="813">
        <f>AVERAGE(H88/G88*100)</f>
        <v>100</v>
      </c>
    </row>
    <row r="87" spans="1:10" ht="13.5">
      <c r="A87" s="618"/>
      <c r="B87" s="607"/>
      <c r="C87" s="607"/>
      <c r="D87" s="612" t="s">
        <v>184</v>
      </c>
      <c r="E87" s="582"/>
      <c r="F87" s="581"/>
      <c r="G87" s="581"/>
      <c r="H87" s="581"/>
      <c r="I87" s="812"/>
      <c r="J87" s="814"/>
    </row>
    <row r="88" spans="1:10" s="671" customFormat="1" ht="15">
      <c r="A88" s="672"/>
      <c r="B88" s="673"/>
      <c r="C88" s="673"/>
      <c r="D88" s="668" t="s">
        <v>458</v>
      </c>
      <c r="E88" s="674">
        <v>175000</v>
      </c>
      <c r="F88" s="670">
        <f aca="true" t="shared" si="13" ref="F88:H89">SUM(F89)</f>
        <v>185000</v>
      </c>
      <c r="G88" s="670">
        <f t="shared" si="13"/>
        <v>185000</v>
      </c>
      <c r="H88" s="670">
        <f t="shared" si="13"/>
        <v>185000</v>
      </c>
      <c r="I88" s="812"/>
      <c r="J88" s="814"/>
    </row>
    <row r="89" spans="1:10" s="474" customFormat="1" ht="13.5">
      <c r="A89" s="564" t="s">
        <v>511</v>
      </c>
      <c r="B89" s="724"/>
      <c r="C89" s="589">
        <v>32</v>
      </c>
      <c r="D89" s="573" t="s">
        <v>185</v>
      </c>
      <c r="E89" s="588">
        <v>175000</v>
      </c>
      <c r="F89" s="570">
        <f t="shared" si="13"/>
        <v>185000</v>
      </c>
      <c r="G89" s="570">
        <f t="shared" si="13"/>
        <v>185000</v>
      </c>
      <c r="H89" s="570">
        <f t="shared" si="13"/>
        <v>185000</v>
      </c>
      <c r="I89" s="592">
        <f t="shared" si="12"/>
        <v>100</v>
      </c>
      <c r="J89" s="620">
        <f t="shared" si="12"/>
        <v>100</v>
      </c>
    </row>
    <row r="90" spans="1:10" ht="13.5">
      <c r="A90" s="560" t="s">
        <v>511</v>
      </c>
      <c r="B90" s="723"/>
      <c r="C90" s="586">
        <v>329</v>
      </c>
      <c r="D90" s="575" t="s">
        <v>66</v>
      </c>
      <c r="E90" s="571">
        <f>SUM(E91:E93)</f>
        <v>175000</v>
      </c>
      <c r="F90" s="571">
        <f>SUM(F91:F93)</f>
        <v>185000</v>
      </c>
      <c r="G90" s="571">
        <f>SUM(G91:G93)</f>
        <v>185000</v>
      </c>
      <c r="H90" s="571">
        <f>SUM(H91:H93)</f>
        <v>185000</v>
      </c>
      <c r="I90" s="592">
        <f t="shared" si="12"/>
        <v>100</v>
      </c>
      <c r="J90" s="620">
        <f t="shared" si="12"/>
        <v>100</v>
      </c>
    </row>
    <row r="91" spans="1:10" ht="13.5">
      <c r="A91" s="560" t="s">
        <v>511</v>
      </c>
      <c r="B91" s="723"/>
      <c r="C91" s="586">
        <v>3291</v>
      </c>
      <c r="D91" s="575" t="s">
        <v>67</v>
      </c>
      <c r="E91" s="582">
        <v>150000</v>
      </c>
      <c r="F91" s="582">
        <v>140000</v>
      </c>
      <c r="G91" s="582">
        <v>140000</v>
      </c>
      <c r="H91" s="582">
        <v>140000</v>
      </c>
      <c r="I91" s="592">
        <f t="shared" si="12"/>
        <v>100</v>
      </c>
      <c r="J91" s="620">
        <f t="shared" si="12"/>
        <v>100</v>
      </c>
    </row>
    <row r="92" spans="1:10" ht="13.5">
      <c r="A92" s="560" t="s">
        <v>511</v>
      </c>
      <c r="B92" s="723"/>
      <c r="C92" s="586">
        <v>3293</v>
      </c>
      <c r="D92" s="575" t="s">
        <v>69</v>
      </c>
      <c r="E92" s="582">
        <v>10000</v>
      </c>
      <c r="F92" s="582">
        <v>15000</v>
      </c>
      <c r="G92" s="582">
        <v>15000</v>
      </c>
      <c r="H92" s="582">
        <v>15000</v>
      </c>
      <c r="I92" s="592">
        <f t="shared" si="12"/>
        <v>100</v>
      </c>
      <c r="J92" s="620">
        <f t="shared" si="12"/>
        <v>100</v>
      </c>
    </row>
    <row r="93" spans="1:10" ht="14.25" thickBot="1">
      <c r="A93" s="560" t="s">
        <v>511</v>
      </c>
      <c r="B93" s="730"/>
      <c r="C93" s="615">
        <v>3294</v>
      </c>
      <c r="D93" s="585" t="s">
        <v>70</v>
      </c>
      <c r="E93" s="594">
        <v>15000</v>
      </c>
      <c r="F93" s="594">
        <v>30000</v>
      </c>
      <c r="G93" s="594">
        <v>30000</v>
      </c>
      <c r="H93" s="594">
        <v>30000</v>
      </c>
      <c r="I93" s="597">
        <f t="shared" si="12"/>
        <v>100</v>
      </c>
      <c r="J93" s="625">
        <f t="shared" si="12"/>
        <v>100</v>
      </c>
    </row>
    <row r="94" spans="1:10" s="647" customFormat="1" ht="18" thickBot="1">
      <c r="A94" s="818" t="s">
        <v>493</v>
      </c>
      <c r="B94" s="819"/>
      <c r="C94" s="819"/>
      <c r="D94" s="820"/>
      <c r="E94" s="646">
        <v>0</v>
      </c>
      <c r="F94" s="646">
        <f>SUM(F97)</f>
        <v>0</v>
      </c>
      <c r="G94" s="646">
        <f>SUM(G97)</f>
        <v>0</v>
      </c>
      <c r="H94" s="646">
        <f>SUM(H97)</f>
        <v>0</v>
      </c>
      <c r="I94" s="654">
        <v>0</v>
      </c>
      <c r="J94" s="653">
        <v>0</v>
      </c>
    </row>
    <row r="95" spans="1:10" ht="13.5">
      <c r="A95" s="618"/>
      <c r="B95" s="607"/>
      <c r="C95" s="607"/>
      <c r="D95" s="612" t="s">
        <v>183</v>
      </c>
      <c r="E95" s="583"/>
      <c r="F95" s="581"/>
      <c r="G95" s="581"/>
      <c r="H95" s="581"/>
      <c r="I95" s="596"/>
      <c r="J95" s="626"/>
    </row>
    <row r="96" spans="1:10" ht="13.5">
      <c r="A96" s="618"/>
      <c r="B96" s="607"/>
      <c r="C96" s="607"/>
      <c r="D96" s="612" t="s">
        <v>202</v>
      </c>
      <c r="E96" s="582"/>
      <c r="F96" s="581"/>
      <c r="G96" s="581"/>
      <c r="H96" s="581"/>
      <c r="I96" s="596"/>
      <c r="J96" s="626"/>
    </row>
    <row r="97" spans="1:10" s="671" customFormat="1" ht="15">
      <c r="A97" s="672"/>
      <c r="B97" s="673"/>
      <c r="C97" s="673"/>
      <c r="D97" s="668" t="s">
        <v>419</v>
      </c>
      <c r="E97" s="674">
        <v>0</v>
      </c>
      <c r="F97" s="670">
        <f>SUM(F98+F103)</f>
        <v>0</v>
      </c>
      <c r="G97" s="670">
        <v>0</v>
      </c>
      <c r="H97" s="670">
        <v>0</v>
      </c>
      <c r="I97" s="675">
        <v>0</v>
      </c>
      <c r="J97" s="676">
        <v>0</v>
      </c>
    </row>
    <row r="98" spans="1:10" s="474" customFormat="1" ht="13.5">
      <c r="A98" s="564" t="s">
        <v>512</v>
      </c>
      <c r="B98" s="724"/>
      <c r="C98" s="589">
        <v>32</v>
      </c>
      <c r="D98" s="559" t="s">
        <v>185</v>
      </c>
      <c r="E98" s="588">
        <v>0</v>
      </c>
      <c r="F98" s="588">
        <f>SUM(F99+F101)</f>
        <v>0</v>
      </c>
      <c r="G98" s="588">
        <v>0</v>
      </c>
      <c r="H98" s="588">
        <v>0</v>
      </c>
      <c r="I98" s="592">
        <v>0</v>
      </c>
      <c r="J98" s="620">
        <v>0</v>
      </c>
    </row>
    <row r="99" spans="1:10" ht="13.5">
      <c r="A99" s="560" t="s">
        <v>512</v>
      </c>
      <c r="B99" s="723"/>
      <c r="C99" s="586">
        <v>323</v>
      </c>
      <c r="D99" s="575" t="s">
        <v>57</v>
      </c>
      <c r="E99" s="582">
        <v>0</v>
      </c>
      <c r="F99" s="582">
        <f>SUM(F100)</f>
        <v>0</v>
      </c>
      <c r="G99" s="582">
        <v>0</v>
      </c>
      <c r="H99" s="582">
        <v>0</v>
      </c>
      <c r="I99" s="592">
        <v>0</v>
      </c>
      <c r="J99" s="620">
        <v>0</v>
      </c>
    </row>
    <row r="100" spans="1:10" ht="13.5">
      <c r="A100" s="560" t="s">
        <v>512</v>
      </c>
      <c r="B100" s="723"/>
      <c r="C100" s="586">
        <v>3239</v>
      </c>
      <c r="D100" s="575" t="s">
        <v>65</v>
      </c>
      <c r="E100" s="582">
        <v>0</v>
      </c>
      <c r="F100" s="582">
        <v>0</v>
      </c>
      <c r="G100" s="582">
        <v>0</v>
      </c>
      <c r="H100" s="582">
        <v>0</v>
      </c>
      <c r="I100" s="592">
        <v>0</v>
      </c>
      <c r="J100" s="620">
        <v>0</v>
      </c>
    </row>
    <row r="101" spans="1:10" ht="13.5">
      <c r="A101" s="560" t="s">
        <v>512</v>
      </c>
      <c r="B101" s="723"/>
      <c r="C101" s="586">
        <v>329</v>
      </c>
      <c r="D101" s="575" t="s">
        <v>66</v>
      </c>
      <c r="E101" s="582">
        <v>0</v>
      </c>
      <c r="F101" s="582">
        <f>SUM(F102)</f>
        <v>0</v>
      </c>
      <c r="G101" s="582">
        <v>0</v>
      </c>
      <c r="H101" s="582">
        <v>0</v>
      </c>
      <c r="I101" s="592">
        <v>0</v>
      </c>
      <c r="J101" s="620">
        <v>0</v>
      </c>
    </row>
    <row r="102" spans="1:10" ht="13.5">
      <c r="A102" s="560" t="s">
        <v>512</v>
      </c>
      <c r="B102" s="723"/>
      <c r="C102" s="586">
        <v>3291</v>
      </c>
      <c r="D102" s="575" t="s">
        <v>67</v>
      </c>
      <c r="E102" s="582">
        <v>0</v>
      </c>
      <c r="F102" s="582">
        <v>0</v>
      </c>
      <c r="G102" s="582">
        <v>0</v>
      </c>
      <c r="H102" s="582">
        <v>0</v>
      </c>
      <c r="I102" s="592">
        <v>0</v>
      </c>
      <c r="J102" s="620">
        <v>0</v>
      </c>
    </row>
    <row r="103" spans="1:10" s="474" customFormat="1" ht="13.5">
      <c r="A103" s="564" t="s">
        <v>512</v>
      </c>
      <c r="B103" s="724"/>
      <c r="C103" s="589">
        <v>38</v>
      </c>
      <c r="D103" s="573" t="s">
        <v>203</v>
      </c>
      <c r="E103" s="588">
        <v>0</v>
      </c>
      <c r="F103" s="588">
        <f>SUM(F104)</f>
        <v>0</v>
      </c>
      <c r="G103" s="588">
        <v>0</v>
      </c>
      <c r="H103" s="588">
        <v>0</v>
      </c>
      <c r="I103" s="592">
        <v>0</v>
      </c>
      <c r="J103" s="620">
        <v>0</v>
      </c>
    </row>
    <row r="104" spans="1:10" ht="13.5">
      <c r="A104" s="560" t="s">
        <v>512</v>
      </c>
      <c r="B104" s="723"/>
      <c r="C104" s="586">
        <v>381</v>
      </c>
      <c r="D104" s="575" t="s">
        <v>38</v>
      </c>
      <c r="E104" s="582">
        <v>0</v>
      </c>
      <c r="F104" s="582">
        <f>SUM(F105)</f>
        <v>0</v>
      </c>
      <c r="G104" s="582">
        <v>0</v>
      </c>
      <c r="H104" s="582">
        <v>0</v>
      </c>
      <c r="I104" s="592">
        <v>0</v>
      </c>
      <c r="J104" s="620">
        <v>0</v>
      </c>
    </row>
    <row r="105" spans="1:10" ht="14.25" thickBot="1">
      <c r="A105" s="560" t="s">
        <v>512</v>
      </c>
      <c r="B105" s="730"/>
      <c r="C105" s="615">
        <v>3811</v>
      </c>
      <c r="D105" s="585" t="s">
        <v>420</v>
      </c>
      <c r="E105" s="594">
        <v>0</v>
      </c>
      <c r="F105" s="594">
        <v>0</v>
      </c>
      <c r="G105" s="594">
        <v>0</v>
      </c>
      <c r="H105" s="594">
        <v>0</v>
      </c>
      <c r="I105" s="597">
        <v>0</v>
      </c>
      <c r="J105" s="625">
        <v>0</v>
      </c>
    </row>
    <row r="106" spans="1:10" s="647" customFormat="1" ht="18" thickBot="1">
      <c r="A106" s="821" t="s">
        <v>494</v>
      </c>
      <c r="B106" s="822"/>
      <c r="C106" s="822"/>
      <c r="D106" s="823"/>
      <c r="E106" s="648">
        <v>97000</v>
      </c>
      <c r="F106" s="648">
        <f>SUM(F109+F115)</f>
        <v>200000</v>
      </c>
      <c r="G106" s="648">
        <f>SUM(G109+G115)</f>
        <v>200000</v>
      </c>
      <c r="H106" s="648">
        <f>SUM(H109+H115)</f>
        <v>200000</v>
      </c>
      <c r="I106" s="652">
        <f aca="true" t="shared" si="14" ref="I106:J112">AVERAGE(G106/F106*100)</f>
        <v>100</v>
      </c>
      <c r="J106" s="653">
        <f t="shared" si="14"/>
        <v>100</v>
      </c>
    </row>
    <row r="107" spans="1:10" ht="13.5">
      <c r="A107" s="618"/>
      <c r="B107" s="607"/>
      <c r="C107" s="607"/>
      <c r="D107" s="613" t="s">
        <v>183</v>
      </c>
      <c r="E107" s="583"/>
      <c r="F107" s="581"/>
      <c r="G107" s="581"/>
      <c r="H107" s="581"/>
      <c r="I107" s="811">
        <f>AVERAGE(G109/F109*100)</f>
        <v>100</v>
      </c>
      <c r="J107" s="813">
        <f>AVERAGE(H109/G109*100)</f>
        <v>100</v>
      </c>
    </row>
    <row r="108" spans="1:10" ht="13.5">
      <c r="A108" s="618"/>
      <c r="B108" s="607"/>
      <c r="C108" s="607"/>
      <c r="D108" s="612" t="s">
        <v>261</v>
      </c>
      <c r="E108" s="582"/>
      <c r="F108" s="581"/>
      <c r="G108" s="581"/>
      <c r="H108" s="581"/>
      <c r="I108" s="812"/>
      <c r="J108" s="814"/>
    </row>
    <row r="109" spans="1:10" s="671" customFormat="1" ht="30.75">
      <c r="A109" s="672"/>
      <c r="B109" s="673"/>
      <c r="C109" s="673"/>
      <c r="D109" s="677" t="s">
        <v>564</v>
      </c>
      <c r="E109" s="674">
        <v>87000</v>
      </c>
      <c r="F109" s="670">
        <f>SUM(F110)</f>
        <v>100000</v>
      </c>
      <c r="G109" s="670">
        <f aca="true" t="shared" si="15" ref="G109:H111">SUM(G110)</f>
        <v>100000</v>
      </c>
      <c r="H109" s="670">
        <f t="shared" si="15"/>
        <v>100000</v>
      </c>
      <c r="I109" s="812"/>
      <c r="J109" s="814"/>
    </row>
    <row r="110" spans="1:10" s="474" customFormat="1" ht="13.5">
      <c r="A110" s="564" t="s">
        <v>513</v>
      </c>
      <c r="B110" s="724"/>
      <c r="C110" s="559">
        <v>35</v>
      </c>
      <c r="D110" s="574" t="s">
        <v>76</v>
      </c>
      <c r="E110" s="570">
        <v>87000</v>
      </c>
      <c r="F110" s="570">
        <f>SUM(F111)</f>
        <v>100000</v>
      </c>
      <c r="G110" s="570">
        <f t="shared" si="15"/>
        <v>100000</v>
      </c>
      <c r="H110" s="570">
        <f t="shared" si="15"/>
        <v>100000</v>
      </c>
      <c r="I110" s="592">
        <f t="shared" si="14"/>
        <v>100</v>
      </c>
      <c r="J110" s="620">
        <f t="shared" si="14"/>
        <v>100</v>
      </c>
    </row>
    <row r="111" spans="1:10" ht="13.5">
      <c r="A111" s="560" t="s">
        <v>513</v>
      </c>
      <c r="B111" s="723"/>
      <c r="C111" s="576">
        <v>352</v>
      </c>
      <c r="D111" s="577" t="s">
        <v>421</v>
      </c>
      <c r="E111" s="571">
        <v>87000</v>
      </c>
      <c r="F111" s="571">
        <f>SUM(F112)</f>
        <v>100000</v>
      </c>
      <c r="G111" s="571">
        <f t="shared" si="15"/>
        <v>100000</v>
      </c>
      <c r="H111" s="571">
        <f t="shared" si="15"/>
        <v>100000</v>
      </c>
      <c r="I111" s="592">
        <f t="shared" si="14"/>
        <v>100</v>
      </c>
      <c r="J111" s="620">
        <f t="shared" si="14"/>
        <v>100</v>
      </c>
    </row>
    <row r="112" spans="1:10" ht="14.25" thickBot="1">
      <c r="A112" s="624" t="s">
        <v>513</v>
      </c>
      <c r="B112" s="725"/>
      <c r="C112" s="601">
        <v>3522</v>
      </c>
      <c r="D112" s="602" t="s">
        <v>422</v>
      </c>
      <c r="E112" s="603">
        <v>87000</v>
      </c>
      <c r="F112" s="603">
        <v>100000</v>
      </c>
      <c r="G112" s="603">
        <v>100000</v>
      </c>
      <c r="H112" s="603">
        <v>100000</v>
      </c>
      <c r="I112" s="604">
        <f t="shared" si="14"/>
        <v>100</v>
      </c>
      <c r="J112" s="623">
        <f t="shared" si="14"/>
        <v>100</v>
      </c>
    </row>
    <row r="113" spans="1:10" ht="14.25" thickTop="1">
      <c r="A113" s="618"/>
      <c r="B113" s="728"/>
      <c r="C113" s="607"/>
      <c r="D113" s="613" t="s">
        <v>183</v>
      </c>
      <c r="E113" s="583"/>
      <c r="F113" s="581"/>
      <c r="G113" s="581"/>
      <c r="H113" s="581"/>
      <c r="I113" s="811">
        <f>AVERAGE(G115/F115*100)</f>
        <v>100</v>
      </c>
      <c r="J113" s="813">
        <f>AVERAGE(H115/G115*100)</f>
        <v>100</v>
      </c>
    </row>
    <row r="114" spans="1:10" ht="13.5">
      <c r="A114" s="618"/>
      <c r="B114" s="728"/>
      <c r="C114" s="607"/>
      <c r="D114" s="612" t="s">
        <v>261</v>
      </c>
      <c r="E114" s="582"/>
      <c r="F114" s="581"/>
      <c r="G114" s="581"/>
      <c r="H114" s="581"/>
      <c r="I114" s="812"/>
      <c r="J114" s="814"/>
    </row>
    <row r="115" spans="1:10" s="671" customFormat="1" ht="30.75">
      <c r="A115" s="672"/>
      <c r="B115" s="729"/>
      <c r="C115" s="673"/>
      <c r="D115" s="677" t="s">
        <v>459</v>
      </c>
      <c r="E115" s="674">
        <v>87000</v>
      </c>
      <c r="F115" s="670">
        <f aca="true" t="shared" si="16" ref="F115:H116">SUM(F116)</f>
        <v>100000</v>
      </c>
      <c r="G115" s="670">
        <f t="shared" si="16"/>
        <v>100000</v>
      </c>
      <c r="H115" s="670">
        <f t="shared" si="16"/>
        <v>100000</v>
      </c>
      <c r="I115" s="812"/>
      <c r="J115" s="814"/>
    </row>
    <row r="116" spans="1:10" s="474" customFormat="1" ht="13.5">
      <c r="A116" s="564" t="s">
        <v>514</v>
      </c>
      <c r="B116" s="724"/>
      <c r="C116" s="559">
        <v>35</v>
      </c>
      <c r="D116" s="574" t="s">
        <v>76</v>
      </c>
      <c r="E116" s="570">
        <v>87000</v>
      </c>
      <c r="F116" s="570">
        <f t="shared" si="16"/>
        <v>100000</v>
      </c>
      <c r="G116" s="570">
        <f t="shared" si="16"/>
        <v>100000</v>
      </c>
      <c r="H116" s="570">
        <f t="shared" si="16"/>
        <v>100000</v>
      </c>
      <c r="I116" s="592">
        <f aca="true" t="shared" si="17" ref="I116:J118">AVERAGE(G116/F116*100)</f>
        <v>100</v>
      </c>
      <c r="J116" s="620">
        <f t="shared" si="17"/>
        <v>100</v>
      </c>
    </row>
    <row r="117" spans="1:10" ht="13.5">
      <c r="A117" s="560" t="s">
        <v>514</v>
      </c>
      <c r="B117" s="723"/>
      <c r="C117" s="576">
        <v>352</v>
      </c>
      <c r="D117" s="577" t="s">
        <v>421</v>
      </c>
      <c r="E117" s="571">
        <v>87000</v>
      </c>
      <c r="F117" s="571">
        <f>SUM(F118+F119)</f>
        <v>100000</v>
      </c>
      <c r="G117" s="571">
        <f>SUM(G118+G119)</f>
        <v>100000</v>
      </c>
      <c r="H117" s="571">
        <f>SUM(H118+H119)</f>
        <v>100000</v>
      </c>
      <c r="I117" s="592">
        <f t="shared" si="17"/>
        <v>100</v>
      </c>
      <c r="J117" s="620">
        <f t="shared" si="17"/>
        <v>100</v>
      </c>
    </row>
    <row r="118" spans="1:10" ht="13.5">
      <c r="A118" s="560" t="s">
        <v>514</v>
      </c>
      <c r="B118" s="730"/>
      <c r="C118" s="616">
        <v>3523</v>
      </c>
      <c r="D118" s="579" t="s">
        <v>588</v>
      </c>
      <c r="E118" s="568">
        <v>87000</v>
      </c>
      <c r="F118" s="568">
        <v>50000</v>
      </c>
      <c r="G118" s="568">
        <v>50000</v>
      </c>
      <c r="H118" s="568">
        <v>50000</v>
      </c>
      <c r="I118" s="597">
        <f t="shared" si="17"/>
        <v>100</v>
      </c>
      <c r="J118" s="625">
        <f t="shared" si="17"/>
        <v>100</v>
      </c>
    </row>
    <row r="119" spans="1:10" s="705" customFormat="1" ht="18" thickBot="1">
      <c r="A119" s="560" t="s">
        <v>514</v>
      </c>
      <c r="B119" s="730"/>
      <c r="C119" s="616">
        <v>3523</v>
      </c>
      <c r="D119" s="579" t="s">
        <v>593</v>
      </c>
      <c r="E119" s="568">
        <v>87000</v>
      </c>
      <c r="F119" s="568">
        <v>50000</v>
      </c>
      <c r="G119" s="568">
        <v>50000</v>
      </c>
      <c r="H119" s="568">
        <v>50000</v>
      </c>
      <c r="I119" s="597">
        <f>AVERAGE(G119/F119*100)</f>
        <v>100</v>
      </c>
      <c r="J119" s="625">
        <f>AVERAGE(H119/G119*100)</f>
        <v>100</v>
      </c>
    </row>
    <row r="120" spans="1:10" ht="18" thickBot="1">
      <c r="A120" s="818" t="s">
        <v>495</v>
      </c>
      <c r="B120" s="819"/>
      <c r="C120" s="819"/>
      <c r="D120" s="820"/>
      <c r="E120" s="646"/>
      <c r="F120" s="646">
        <f>F123</f>
        <v>45000</v>
      </c>
      <c r="G120" s="646">
        <f>G123</f>
        <v>45000</v>
      </c>
      <c r="H120" s="646">
        <f>H123</f>
        <v>45000</v>
      </c>
      <c r="I120" s="652">
        <f>AVERAGE(G120/F120*100)</f>
        <v>100</v>
      </c>
      <c r="J120" s="653">
        <f>AVERAGE(H120/G120*100)</f>
        <v>100</v>
      </c>
    </row>
    <row r="121" spans="1:10" ht="13.5">
      <c r="A121" s="618"/>
      <c r="B121" s="607"/>
      <c r="C121" s="607"/>
      <c r="D121" s="612" t="s">
        <v>208</v>
      </c>
      <c r="E121" s="583">
        <v>25000</v>
      </c>
      <c r="F121" s="581"/>
      <c r="G121" s="581"/>
      <c r="H121" s="581"/>
      <c r="I121" s="598"/>
      <c r="J121" s="627"/>
    </row>
    <row r="122" spans="1:10" s="671" customFormat="1" ht="15">
      <c r="A122" s="618"/>
      <c r="B122" s="607"/>
      <c r="C122" s="607"/>
      <c r="D122" s="612" t="s">
        <v>209</v>
      </c>
      <c r="E122" s="582"/>
      <c r="F122" s="581"/>
      <c r="G122" s="581"/>
      <c r="H122" s="581"/>
      <c r="I122" s="598"/>
      <c r="J122" s="627"/>
    </row>
    <row r="123" spans="1:10" s="474" customFormat="1" ht="15">
      <c r="A123" s="672"/>
      <c r="B123" s="673"/>
      <c r="C123" s="673"/>
      <c r="D123" s="668" t="s">
        <v>460</v>
      </c>
      <c r="E123" s="674">
        <v>25000</v>
      </c>
      <c r="F123" s="670">
        <f>SUM(F124)</f>
        <v>45000</v>
      </c>
      <c r="G123" s="670">
        <f aca="true" t="shared" si="18" ref="G123:H125">SUM(G124)</f>
        <v>45000</v>
      </c>
      <c r="H123" s="670">
        <f t="shared" si="18"/>
        <v>45000</v>
      </c>
      <c r="I123" s="678">
        <f aca="true" t="shared" si="19" ref="I123:J135">AVERAGE(G123/F123*100)</f>
        <v>100</v>
      </c>
      <c r="J123" s="679">
        <f t="shared" si="19"/>
        <v>100</v>
      </c>
    </row>
    <row r="124" spans="1:10" ht="13.5">
      <c r="A124" s="564" t="s">
        <v>515</v>
      </c>
      <c r="B124" s="573"/>
      <c r="C124" s="589">
        <v>32</v>
      </c>
      <c r="D124" s="573" t="s">
        <v>185</v>
      </c>
      <c r="E124" s="588">
        <v>25000</v>
      </c>
      <c r="F124" s="570">
        <f>SUM(F125)</f>
        <v>45000</v>
      </c>
      <c r="G124" s="570">
        <f t="shared" si="18"/>
        <v>45000</v>
      </c>
      <c r="H124" s="570">
        <f t="shared" si="18"/>
        <v>45000</v>
      </c>
      <c r="I124" s="592">
        <f t="shared" si="19"/>
        <v>100</v>
      </c>
      <c r="J124" s="620">
        <f t="shared" si="19"/>
        <v>100</v>
      </c>
    </row>
    <row r="125" spans="1:10" ht="13.5">
      <c r="A125" s="560" t="s">
        <v>515</v>
      </c>
      <c r="B125" s="575"/>
      <c r="C125" s="586">
        <v>323</v>
      </c>
      <c r="D125" s="575" t="s">
        <v>57</v>
      </c>
      <c r="E125" s="582">
        <v>25000</v>
      </c>
      <c r="F125" s="571">
        <f>SUM(F126)</f>
        <v>45000</v>
      </c>
      <c r="G125" s="571">
        <f t="shared" si="18"/>
        <v>45000</v>
      </c>
      <c r="H125" s="571">
        <f t="shared" si="18"/>
        <v>45000</v>
      </c>
      <c r="I125" s="592">
        <f t="shared" si="19"/>
        <v>100</v>
      </c>
      <c r="J125" s="620">
        <f t="shared" si="19"/>
        <v>100</v>
      </c>
    </row>
    <row r="126" spans="1:10" s="647" customFormat="1" ht="18" thickBot="1">
      <c r="A126" s="560" t="s">
        <v>515</v>
      </c>
      <c r="B126" s="730"/>
      <c r="C126" s="615">
        <v>3237</v>
      </c>
      <c r="D126" s="585" t="s">
        <v>63</v>
      </c>
      <c r="E126" s="594">
        <v>25000</v>
      </c>
      <c r="F126" s="594">
        <v>45000</v>
      </c>
      <c r="G126" s="594">
        <v>45000</v>
      </c>
      <c r="H126" s="594">
        <v>45000</v>
      </c>
      <c r="I126" s="597">
        <f t="shared" si="19"/>
        <v>100</v>
      </c>
      <c r="J126" s="625">
        <f t="shared" si="19"/>
        <v>100</v>
      </c>
    </row>
    <row r="127" spans="1:10" ht="18" thickBot="1">
      <c r="A127" s="818" t="s">
        <v>496</v>
      </c>
      <c r="B127" s="819"/>
      <c r="C127" s="819"/>
      <c r="D127" s="820"/>
      <c r="E127" s="646">
        <v>60000</v>
      </c>
      <c r="F127" s="646">
        <f>SUM(F130)</f>
        <v>25000</v>
      </c>
      <c r="G127" s="646">
        <f>SUM(G130)</f>
        <v>30000</v>
      </c>
      <c r="H127" s="646">
        <f>SUM(H130)</f>
        <v>30000</v>
      </c>
      <c r="I127" s="652">
        <f t="shared" si="19"/>
        <v>120</v>
      </c>
      <c r="J127" s="653">
        <f t="shared" si="19"/>
        <v>100</v>
      </c>
    </row>
    <row r="128" spans="1:10" ht="13.5">
      <c r="A128" s="618"/>
      <c r="B128" s="607"/>
      <c r="C128" s="607"/>
      <c r="D128" s="612" t="s">
        <v>208</v>
      </c>
      <c r="E128" s="583"/>
      <c r="F128" s="581"/>
      <c r="G128" s="581"/>
      <c r="H128" s="581"/>
      <c r="I128" s="811">
        <f>AVERAGE(G130/F130*100)</f>
        <v>120</v>
      </c>
      <c r="J128" s="813">
        <f>AVERAGE(H130/G130*100)</f>
        <v>100</v>
      </c>
    </row>
    <row r="129" spans="1:10" s="671" customFormat="1" ht="15">
      <c r="A129" s="618"/>
      <c r="B129" s="607"/>
      <c r="C129" s="607"/>
      <c r="D129" s="612" t="s">
        <v>202</v>
      </c>
      <c r="E129" s="582"/>
      <c r="F129" s="581"/>
      <c r="G129" s="581"/>
      <c r="H129" s="581"/>
      <c r="I129" s="812"/>
      <c r="J129" s="814"/>
    </row>
    <row r="130" spans="1:10" s="474" customFormat="1" ht="15">
      <c r="A130" s="672"/>
      <c r="B130" s="673"/>
      <c r="C130" s="673"/>
      <c r="D130" s="668" t="s">
        <v>461</v>
      </c>
      <c r="E130" s="674">
        <v>60000</v>
      </c>
      <c r="F130" s="670">
        <f aca="true" t="shared" si="20" ref="F130:H131">SUM(F131)</f>
        <v>25000</v>
      </c>
      <c r="G130" s="670">
        <f t="shared" si="20"/>
        <v>30000</v>
      </c>
      <c r="H130" s="670">
        <f t="shared" si="20"/>
        <v>30000</v>
      </c>
      <c r="I130" s="812"/>
      <c r="J130" s="814"/>
    </row>
    <row r="131" spans="1:10" ht="13.5">
      <c r="A131" s="564" t="s">
        <v>516</v>
      </c>
      <c r="B131" s="724"/>
      <c r="C131" s="589">
        <v>38</v>
      </c>
      <c r="D131" s="573" t="s">
        <v>203</v>
      </c>
      <c r="E131" s="588">
        <v>60000</v>
      </c>
      <c r="F131" s="570">
        <f t="shared" si="20"/>
        <v>25000</v>
      </c>
      <c r="G131" s="570">
        <f t="shared" si="20"/>
        <v>30000</v>
      </c>
      <c r="H131" s="570">
        <f t="shared" si="20"/>
        <v>30000</v>
      </c>
      <c r="I131" s="592">
        <f t="shared" si="19"/>
        <v>120</v>
      </c>
      <c r="J131" s="620">
        <f t="shared" si="19"/>
        <v>100</v>
      </c>
    </row>
    <row r="132" spans="1:10" ht="13.5">
      <c r="A132" s="560" t="s">
        <v>516</v>
      </c>
      <c r="B132" s="723"/>
      <c r="C132" s="586">
        <v>381</v>
      </c>
      <c r="D132" s="575" t="s">
        <v>38</v>
      </c>
      <c r="E132" s="582">
        <v>60000</v>
      </c>
      <c r="F132" s="571">
        <f>SUM(F133:F134)</f>
        <v>25000</v>
      </c>
      <c r="G132" s="571">
        <f>SUM(G133:G134)</f>
        <v>30000</v>
      </c>
      <c r="H132" s="571">
        <f>SUM(H133:H134)</f>
        <v>30000</v>
      </c>
      <c r="I132" s="592">
        <f t="shared" si="19"/>
        <v>120</v>
      </c>
      <c r="J132" s="620">
        <f t="shared" si="19"/>
        <v>100</v>
      </c>
    </row>
    <row r="133" spans="1:10" ht="13.5">
      <c r="A133" s="560" t="s">
        <v>516</v>
      </c>
      <c r="B133" s="723"/>
      <c r="C133" s="586">
        <v>3811</v>
      </c>
      <c r="D133" s="575" t="s">
        <v>423</v>
      </c>
      <c r="E133" s="582">
        <v>10000</v>
      </c>
      <c r="F133" s="582">
        <v>0</v>
      </c>
      <c r="G133" s="582">
        <v>10000</v>
      </c>
      <c r="H133" s="582">
        <v>10000</v>
      </c>
      <c r="I133" s="592">
        <v>0</v>
      </c>
      <c r="J133" s="620">
        <f t="shared" si="19"/>
        <v>100</v>
      </c>
    </row>
    <row r="134" spans="1:10" s="647" customFormat="1" ht="18" thickBot="1">
      <c r="A134" s="560" t="s">
        <v>516</v>
      </c>
      <c r="B134" s="730"/>
      <c r="C134" s="615">
        <v>3812</v>
      </c>
      <c r="D134" s="585" t="s">
        <v>211</v>
      </c>
      <c r="E134" s="594">
        <v>50000</v>
      </c>
      <c r="F134" s="594">
        <v>25000</v>
      </c>
      <c r="G134" s="594">
        <v>20000</v>
      </c>
      <c r="H134" s="594">
        <v>20000</v>
      </c>
      <c r="I134" s="597">
        <f t="shared" si="19"/>
        <v>80</v>
      </c>
      <c r="J134" s="625">
        <f t="shared" si="19"/>
        <v>100</v>
      </c>
    </row>
    <row r="135" spans="1:10" s="566" customFormat="1" ht="18" thickBot="1">
      <c r="A135" s="821" t="s">
        <v>497</v>
      </c>
      <c r="B135" s="822"/>
      <c r="C135" s="822"/>
      <c r="D135" s="823"/>
      <c r="E135" s="646">
        <v>5000</v>
      </c>
      <c r="F135" s="646">
        <f>SUM(F138)</f>
        <v>5000</v>
      </c>
      <c r="G135" s="646">
        <f>SUM(G138)</f>
        <v>5000</v>
      </c>
      <c r="H135" s="646">
        <f>SUM(H138)</f>
        <v>5000</v>
      </c>
      <c r="I135" s="652">
        <f t="shared" si="19"/>
        <v>100</v>
      </c>
      <c r="J135" s="653">
        <f t="shared" si="19"/>
        <v>100</v>
      </c>
    </row>
    <row r="136" spans="1:10" ht="13.5">
      <c r="A136" s="618"/>
      <c r="B136" s="607"/>
      <c r="C136" s="607"/>
      <c r="D136" s="612" t="s">
        <v>208</v>
      </c>
      <c r="E136" s="583"/>
      <c r="F136" s="581"/>
      <c r="G136" s="581"/>
      <c r="H136" s="581"/>
      <c r="I136" s="811">
        <f>AVERAGE(G138/F138*100)</f>
        <v>100</v>
      </c>
      <c r="J136" s="813">
        <f>AVERAGE(H138/G138*100)</f>
        <v>100</v>
      </c>
    </row>
    <row r="137" spans="1:10" s="671" customFormat="1" ht="15">
      <c r="A137" s="618"/>
      <c r="B137" s="607"/>
      <c r="C137" s="607"/>
      <c r="D137" s="612" t="s">
        <v>202</v>
      </c>
      <c r="E137" s="582"/>
      <c r="F137" s="581"/>
      <c r="G137" s="581"/>
      <c r="H137" s="581"/>
      <c r="I137" s="812"/>
      <c r="J137" s="814"/>
    </row>
    <row r="138" spans="1:10" s="474" customFormat="1" ht="15">
      <c r="A138" s="672"/>
      <c r="B138" s="673"/>
      <c r="C138" s="673"/>
      <c r="D138" s="668" t="s">
        <v>462</v>
      </c>
      <c r="E138" s="674">
        <v>5000</v>
      </c>
      <c r="F138" s="670">
        <f>SUM(F139)</f>
        <v>5000</v>
      </c>
      <c r="G138" s="670">
        <f aca="true" t="shared" si="21" ref="G138:H140">SUM(G139)</f>
        <v>5000</v>
      </c>
      <c r="H138" s="670">
        <f t="shared" si="21"/>
        <v>5000</v>
      </c>
      <c r="I138" s="812"/>
      <c r="J138" s="814"/>
    </row>
    <row r="139" spans="1:10" ht="13.5">
      <c r="A139" s="564" t="s">
        <v>517</v>
      </c>
      <c r="B139" s="573"/>
      <c r="C139" s="589">
        <v>38</v>
      </c>
      <c r="D139" s="573" t="s">
        <v>203</v>
      </c>
      <c r="E139" s="588">
        <v>5000</v>
      </c>
      <c r="F139" s="570">
        <f>SUM(F140)</f>
        <v>5000</v>
      </c>
      <c r="G139" s="570">
        <f t="shared" si="21"/>
        <v>5000</v>
      </c>
      <c r="H139" s="570">
        <f t="shared" si="21"/>
        <v>5000</v>
      </c>
      <c r="I139" s="592">
        <f aca="true" t="shared" si="22" ref="I139:J156">AVERAGE(G139/F139*100)</f>
        <v>100</v>
      </c>
      <c r="J139" s="620">
        <f t="shared" si="22"/>
        <v>100</v>
      </c>
    </row>
    <row r="140" spans="1:10" ht="13.5">
      <c r="A140" s="560" t="s">
        <v>517</v>
      </c>
      <c r="B140" s="575"/>
      <c r="C140" s="586">
        <v>381</v>
      </c>
      <c r="D140" s="575" t="s">
        <v>38</v>
      </c>
      <c r="E140" s="582">
        <v>5000</v>
      </c>
      <c r="F140" s="571">
        <f>SUM(F141)</f>
        <v>5000</v>
      </c>
      <c r="G140" s="571">
        <f t="shared" si="21"/>
        <v>5000</v>
      </c>
      <c r="H140" s="571">
        <f t="shared" si="21"/>
        <v>5000</v>
      </c>
      <c r="I140" s="592">
        <f t="shared" si="22"/>
        <v>100</v>
      </c>
      <c r="J140" s="620">
        <f t="shared" si="22"/>
        <v>100</v>
      </c>
    </row>
    <row r="141" spans="1:10" s="647" customFormat="1" ht="18" thickBot="1">
      <c r="A141" s="560" t="s">
        <v>517</v>
      </c>
      <c r="B141" s="730"/>
      <c r="C141" s="615">
        <v>3811</v>
      </c>
      <c r="D141" s="585" t="s">
        <v>424</v>
      </c>
      <c r="E141" s="594">
        <v>5000</v>
      </c>
      <c r="F141" s="594">
        <v>5000</v>
      </c>
      <c r="G141" s="594">
        <v>5000</v>
      </c>
      <c r="H141" s="594">
        <v>5000</v>
      </c>
      <c r="I141" s="597">
        <f t="shared" si="22"/>
        <v>100</v>
      </c>
      <c r="J141" s="625">
        <f t="shared" si="22"/>
        <v>100</v>
      </c>
    </row>
    <row r="142" spans="1:10" ht="18" thickBot="1">
      <c r="A142" s="818" t="s">
        <v>498</v>
      </c>
      <c r="B142" s="819"/>
      <c r="C142" s="819"/>
      <c r="D142" s="820"/>
      <c r="E142" s="646">
        <f>SUM(E146+E162+E168)</f>
        <v>335000</v>
      </c>
      <c r="F142" s="646">
        <f>SUM(F146+F162+F168)</f>
        <v>1228000</v>
      </c>
      <c r="G142" s="646">
        <f>SUM(G146+G162+G168)</f>
        <v>1250000</v>
      </c>
      <c r="H142" s="646">
        <f>SUM(H146+H162+H168)</f>
        <v>1315000</v>
      </c>
      <c r="I142" s="652">
        <f t="shared" si="22"/>
        <v>101.7915309446254</v>
      </c>
      <c r="J142" s="653">
        <f t="shared" si="22"/>
        <v>105.2</v>
      </c>
    </row>
    <row r="143" spans="1:10" ht="13.5">
      <c r="A143" s="618"/>
      <c r="B143" s="607"/>
      <c r="C143" s="607"/>
      <c r="D143" s="613" t="s">
        <v>213</v>
      </c>
      <c r="E143" s="583"/>
      <c r="F143" s="581"/>
      <c r="G143" s="581"/>
      <c r="H143" s="581"/>
      <c r="I143" s="811">
        <f>AVERAGE(G146/F146*100)</f>
        <v>102.3725834797891</v>
      </c>
      <c r="J143" s="813">
        <f>AVERAGE(H146/G146*100)</f>
        <v>106.43776824034335</v>
      </c>
    </row>
    <row r="144" spans="1:10" s="671" customFormat="1" ht="15">
      <c r="A144" s="618"/>
      <c r="B144" s="607"/>
      <c r="C144" s="607"/>
      <c r="D144" s="612" t="s">
        <v>214</v>
      </c>
      <c r="E144" s="582"/>
      <c r="F144" s="581"/>
      <c r="G144" s="581"/>
      <c r="H144" s="581"/>
      <c r="I144" s="817"/>
      <c r="J144" s="816"/>
    </row>
    <row r="145" spans="1:10" s="671" customFormat="1" ht="15">
      <c r="A145" s="672"/>
      <c r="B145" s="673"/>
      <c r="C145" s="673"/>
      <c r="D145" s="828" t="s">
        <v>463</v>
      </c>
      <c r="E145" s="674"/>
      <c r="F145" s="680"/>
      <c r="G145" s="680"/>
      <c r="H145" s="680"/>
      <c r="I145" s="817"/>
      <c r="J145" s="816"/>
    </row>
    <row r="146" spans="1:10" s="474" customFormat="1" ht="15">
      <c r="A146" s="672"/>
      <c r="B146" s="673"/>
      <c r="C146" s="673"/>
      <c r="D146" s="829"/>
      <c r="E146" s="674">
        <v>310000</v>
      </c>
      <c r="F146" s="670">
        <f aca="true" t="shared" si="23" ref="F146:H147">SUM(F147)</f>
        <v>1138000</v>
      </c>
      <c r="G146" s="670">
        <f t="shared" si="23"/>
        <v>1165000</v>
      </c>
      <c r="H146" s="670">
        <f t="shared" si="23"/>
        <v>1240000</v>
      </c>
      <c r="I146" s="817"/>
      <c r="J146" s="816"/>
    </row>
    <row r="147" spans="1:10" ht="13.5">
      <c r="A147" s="564" t="s">
        <v>518</v>
      </c>
      <c r="B147" s="573"/>
      <c r="C147" s="559">
        <v>37</v>
      </c>
      <c r="D147" s="574" t="s">
        <v>78</v>
      </c>
      <c r="E147" s="588">
        <v>310000</v>
      </c>
      <c r="F147" s="570">
        <f t="shared" si="23"/>
        <v>1138000</v>
      </c>
      <c r="G147" s="570">
        <f t="shared" si="23"/>
        <v>1165000</v>
      </c>
      <c r="H147" s="570">
        <f t="shared" si="23"/>
        <v>1240000</v>
      </c>
      <c r="I147" s="592">
        <f t="shared" si="22"/>
        <v>102.3725834797891</v>
      </c>
      <c r="J147" s="620">
        <f t="shared" si="22"/>
        <v>106.43776824034335</v>
      </c>
    </row>
    <row r="148" spans="1:10" ht="13.5">
      <c r="A148" s="560" t="s">
        <v>518</v>
      </c>
      <c r="B148" s="723"/>
      <c r="C148" s="576">
        <v>372</v>
      </c>
      <c r="D148" s="577" t="s">
        <v>78</v>
      </c>
      <c r="E148" s="582">
        <v>310000</v>
      </c>
      <c r="F148" s="571">
        <f>SUM(F149:F159)</f>
        <v>1138000</v>
      </c>
      <c r="G148" s="571">
        <f>SUM(G149:G159)</f>
        <v>1165000</v>
      </c>
      <c r="H148" s="571">
        <f>SUM(H149:H159)</f>
        <v>1240000</v>
      </c>
      <c r="I148" s="592">
        <f t="shared" si="22"/>
        <v>102.3725834797891</v>
      </c>
      <c r="J148" s="620">
        <f t="shared" si="22"/>
        <v>106.43776824034335</v>
      </c>
    </row>
    <row r="149" spans="1:10" ht="13.5">
      <c r="A149" s="560" t="s">
        <v>518</v>
      </c>
      <c r="B149" s="723"/>
      <c r="C149" s="576">
        <v>3721</v>
      </c>
      <c r="D149" s="577" t="s">
        <v>443</v>
      </c>
      <c r="E149" s="582">
        <v>240000</v>
      </c>
      <c r="F149" s="582">
        <v>190000</v>
      </c>
      <c r="G149" s="582">
        <v>200000</v>
      </c>
      <c r="H149" s="582">
        <v>200000</v>
      </c>
      <c r="I149" s="592">
        <f t="shared" si="22"/>
        <v>105.26315789473684</v>
      </c>
      <c r="J149" s="620">
        <f t="shared" si="22"/>
        <v>100</v>
      </c>
    </row>
    <row r="150" spans="1:10" ht="27">
      <c r="A150" s="560" t="s">
        <v>518</v>
      </c>
      <c r="B150" s="723"/>
      <c r="C150" s="576">
        <v>3721</v>
      </c>
      <c r="D150" s="577" t="s">
        <v>444</v>
      </c>
      <c r="E150" s="582">
        <v>240000</v>
      </c>
      <c r="F150" s="582">
        <v>80000</v>
      </c>
      <c r="G150" s="582">
        <v>100000</v>
      </c>
      <c r="H150" s="582">
        <v>100000</v>
      </c>
      <c r="I150" s="592">
        <f t="shared" si="22"/>
        <v>125</v>
      </c>
      <c r="J150" s="620">
        <f t="shared" si="22"/>
        <v>100</v>
      </c>
    </row>
    <row r="151" spans="1:10" ht="27">
      <c r="A151" s="560" t="s">
        <v>518</v>
      </c>
      <c r="B151" s="723"/>
      <c r="C151" s="576">
        <v>3721</v>
      </c>
      <c r="D151" s="577" t="s">
        <v>573</v>
      </c>
      <c r="E151" s="582">
        <v>240000</v>
      </c>
      <c r="F151" s="582">
        <v>135000</v>
      </c>
      <c r="G151" s="582">
        <v>15000</v>
      </c>
      <c r="H151" s="582">
        <v>150000</v>
      </c>
      <c r="I151" s="592">
        <f t="shared" si="22"/>
        <v>11.11111111111111</v>
      </c>
      <c r="J151" s="620">
        <f t="shared" si="22"/>
        <v>1000</v>
      </c>
    </row>
    <row r="152" spans="1:10" ht="27">
      <c r="A152" s="560" t="s">
        <v>518</v>
      </c>
      <c r="B152" s="723"/>
      <c r="C152" s="576">
        <v>3721</v>
      </c>
      <c r="D152" s="577" t="s">
        <v>589</v>
      </c>
      <c r="E152" s="582">
        <v>240000</v>
      </c>
      <c r="F152" s="582">
        <v>100000</v>
      </c>
      <c r="G152" s="582">
        <v>100000</v>
      </c>
      <c r="H152" s="582">
        <v>100000</v>
      </c>
      <c r="I152" s="592">
        <f>AVERAGE(G152/F152*100)</f>
        <v>100</v>
      </c>
      <c r="J152" s="620">
        <f>AVERAGE(H152/G152*100)</f>
        <v>100</v>
      </c>
    </row>
    <row r="153" spans="1:10" ht="27">
      <c r="A153" s="560" t="s">
        <v>518</v>
      </c>
      <c r="B153" s="723"/>
      <c r="C153" s="576">
        <v>3721</v>
      </c>
      <c r="D153" s="577" t="s">
        <v>618</v>
      </c>
      <c r="E153" s="582">
        <v>70000</v>
      </c>
      <c r="F153" s="582">
        <v>30000</v>
      </c>
      <c r="G153" s="582">
        <v>50000</v>
      </c>
      <c r="H153" s="582">
        <v>50000</v>
      </c>
      <c r="I153" s="592">
        <f>AVERAGE(G153/F153*100)</f>
        <v>166.66666666666669</v>
      </c>
      <c r="J153" s="620">
        <f>AVERAGE(H153/G153*100)</f>
        <v>100</v>
      </c>
    </row>
    <row r="154" spans="1:10" ht="27">
      <c r="A154" s="560" t="s">
        <v>518</v>
      </c>
      <c r="B154" s="723"/>
      <c r="C154" s="576">
        <v>3722</v>
      </c>
      <c r="D154" s="577" t="s">
        <v>445</v>
      </c>
      <c r="E154" s="582">
        <v>70000</v>
      </c>
      <c r="F154" s="582">
        <v>450000</v>
      </c>
      <c r="G154" s="582">
        <v>500000</v>
      </c>
      <c r="H154" s="582">
        <v>450000</v>
      </c>
      <c r="I154" s="592">
        <f t="shared" si="22"/>
        <v>111.11111111111111</v>
      </c>
      <c r="J154" s="620">
        <f t="shared" si="22"/>
        <v>90</v>
      </c>
    </row>
    <row r="155" spans="1:10" ht="27">
      <c r="A155" s="560" t="s">
        <v>518</v>
      </c>
      <c r="B155" s="723"/>
      <c r="C155" s="576">
        <v>3722</v>
      </c>
      <c r="D155" s="577" t="s">
        <v>446</v>
      </c>
      <c r="E155" s="582">
        <v>70000</v>
      </c>
      <c r="F155" s="582">
        <v>8000</v>
      </c>
      <c r="G155" s="582">
        <v>10000</v>
      </c>
      <c r="H155" s="582">
        <v>10000</v>
      </c>
      <c r="I155" s="592">
        <f t="shared" si="22"/>
        <v>125</v>
      </c>
      <c r="J155" s="620">
        <f t="shared" si="22"/>
        <v>100</v>
      </c>
    </row>
    <row r="156" spans="1:10" ht="27">
      <c r="A156" s="560" t="s">
        <v>518</v>
      </c>
      <c r="B156" s="723"/>
      <c r="C156" s="576">
        <v>3722</v>
      </c>
      <c r="D156" s="577" t="s">
        <v>447</v>
      </c>
      <c r="E156" s="582">
        <v>70000</v>
      </c>
      <c r="F156" s="582">
        <v>40000</v>
      </c>
      <c r="G156" s="582">
        <v>40000</v>
      </c>
      <c r="H156" s="582">
        <v>30000</v>
      </c>
      <c r="I156" s="592">
        <f t="shared" si="22"/>
        <v>100</v>
      </c>
      <c r="J156" s="620">
        <f t="shared" si="22"/>
        <v>75</v>
      </c>
    </row>
    <row r="157" spans="1:10" ht="27">
      <c r="A157" s="560" t="s">
        <v>518</v>
      </c>
      <c r="B157" s="723"/>
      <c r="C157" s="576">
        <v>3722</v>
      </c>
      <c r="D157" s="577" t="s">
        <v>448</v>
      </c>
      <c r="E157" s="582">
        <v>70000</v>
      </c>
      <c r="F157" s="582">
        <v>15000</v>
      </c>
      <c r="G157" s="582">
        <v>50000</v>
      </c>
      <c r="H157" s="582">
        <v>50000</v>
      </c>
      <c r="I157" s="592">
        <f aca="true" t="shared" si="24" ref="I157:J159">AVERAGE(G157/F157*100)</f>
        <v>333.33333333333337</v>
      </c>
      <c r="J157" s="620">
        <f t="shared" si="24"/>
        <v>100</v>
      </c>
    </row>
    <row r="158" spans="1:10" ht="27">
      <c r="A158" s="560" t="s">
        <v>518</v>
      </c>
      <c r="B158" s="723"/>
      <c r="C158" s="576">
        <v>3722</v>
      </c>
      <c r="D158" s="577" t="s">
        <v>449</v>
      </c>
      <c r="E158" s="582">
        <v>70000</v>
      </c>
      <c r="F158" s="582">
        <v>60000</v>
      </c>
      <c r="G158" s="582">
        <v>70000</v>
      </c>
      <c r="H158" s="582">
        <v>70000</v>
      </c>
      <c r="I158" s="592">
        <f t="shared" si="24"/>
        <v>116.66666666666667</v>
      </c>
      <c r="J158" s="620">
        <f t="shared" si="24"/>
        <v>100</v>
      </c>
    </row>
    <row r="159" spans="1:10" ht="27.75" thickBot="1">
      <c r="A159" s="560" t="s">
        <v>518</v>
      </c>
      <c r="B159" s="725"/>
      <c r="C159" s="601">
        <v>3722</v>
      </c>
      <c r="D159" s="602" t="s">
        <v>450</v>
      </c>
      <c r="E159" s="629">
        <v>70000</v>
      </c>
      <c r="F159" s="629">
        <v>30000</v>
      </c>
      <c r="G159" s="629">
        <v>30000</v>
      </c>
      <c r="H159" s="629">
        <v>30000</v>
      </c>
      <c r="I159" s="604">
        <f t="shared" si="24"/>
        <v>100</v>
      </c>
      <c r="J159" s="623">
        <f t="shared" si="24"/>
        <v>100</v>
      </c>
    </row>
    <row r="160" spans="1:10" s="671" customFormat="1" ht="15.75" thickTop="1">
      <c r="A160" s="618"/>
      <c r="B160" s="728"/>
      <c r="C160" s="607"/>
      <c r="D160" s="613" t="s">
        <v>213</v>
      </c>
      <c r="E160" s="583"/>
      <c r="F160" s="581"/>
      <c r="G160" s="581"/>
      <c r="H160" s="581"/>
      <c r="I160" s="811">
        <f>AVERAGE(G162/F162*100)</f>
        <v>112.5</v>
      </c>
      <c r="J160" s="813">
        <f>AVERAGE(H162/G162*100)</f>
        <v>100</v>
      </c>
    </row>
    <row r="161" spans="1:10" s="474" customFormat="1" ht="13.5">
      <c r="A161" s="618"/>
      <c r="B161" s="728"/>
      <c r="C161" s="607"/>
      <c r="D161" s="612" t="s">
        <v>202</v>
      </c>
      <c r="E161" s="582"/>
      <c r="F161" s="581"/>
      <c r="G161" s="581"/>
      <c r="H161" s="581"/>
      <c r="I161" s="812"/>
      <c r="J161" s="814"/>
    </row>
    <row r="162" spans="1:10" ht="30.75">
      <c r="A162" s="672"/>
      <c r="B162" s="729"/>
      <c r="C162" s="673"/>
      <c r="D162" s="681" t="s">
        <v>565</v>
      </c>
      <c r="E162" s="674">
        <v>15000</v>
      </c>
      <c r="F162" s="670">
        <f>SUM(F163)</f>
        <v>40000</v>
      </c>
      <c r="G162" s="670">
        <f aca="true" t="shared" si="25" ref="G162:H164">SUM(G163)</f>
        <v>45000</v>
      </c>
      <c r="H162" s="670">
        <f t="shared" si="25"/>
        <v>45000</v>
      </c>
      <c r="I162" s="812"/>
      <c r="J162" s="814"/>
    </row>
    <row r="163" spans="1:10" ht="13.5">
      <c r="A163" s="643" t="s">
        <v>519</v>
      </c>
      <c r="B163" s="724"/>
      <c r="C163" s="589">
        <v>38</v>
      </c>
      <c r="D163" s="574" t="s">
        <v>81</v>
      </c>
      <c r="E163" s="588">
        <v>15000</v>
      </c>
      <c r="F163" s="570">
        <f>SUM(F164)</f>
        <v>40000</v>
      </c>
      <c r="G163" s="570">
        <f t="shared" si="25"/>
        <v>45000</v>
      </c>
      <c r="H163" s="570">
        <f t="shared" si="25"/>
        <v>45000</v>
      </c>
      <c r="I163" s="592">
        <f aca="true" t="shared" si="26" ref="I163:J165">AVERAGE(G163/F163*100)</f>
        <v>112.5</v>
      </c>
      <c r="J163" s="620">
        <f t="shared" si="26"/>
        <v>100</v>
      </c>
    </row>
    <row r="164" spans="1:10" ht="13.5">
      <c r="A164" s="562" t="s">
        <v>519</v>
      </c>
      <c r="B164" s="723"/>
      <c r="C164" s="586">
        <v>381</v>
      </c>
      <c r="D164" s="577" t="s">
        <v>38</v>
      </c>
      <c r="E164" s="582">
        <v>15000</v>
      </c>
      <c r="F164" s="571">
        <f>SUM(F165)</f>
        <v>40000</v>
      </c>
      <c r="G164" s="571">
        <f t="shared" si="25"/>
        <v>45000</v>
      </c>
      <c r="H164" s="571">
        <f t="shared" si="25"/>
        <v>45000</v>
      </c>
      <c r="I164" s="592">
        <f t="shared" si="26"/>
        <v>112.5</v>
      </c>
      <c r="J164" s="620">
        <f t="shared" si="26"/>
        <v>100</v>
      </c>
    </row>
    <row r="165" spans="1:10" ht="14.25" thickBot="1">
      <c r="A165" s="630" t="s">
        <v>519</v>
      </c>
      <c r="B165" s="725"/>
      <c r="C165" s="631">
        <v>3811</v>
      </c>
      <c r="D165" s="602" t="s">
        <v>592</v>
      </c>
      <c r="E165" s="629">
        <v>15000</v>
      </c>
      <c r="F165" s="629">
        <v>40000</v>
      </c>
      <c r="G165" s="629">
        <v>45000</v>
      </c>
      <c r="H165" s="629">
        <v>45000</v>
      </c>
      <c r="I165" s="604">
        <f t="shared" si="26"/>
        <v>112.5</v>
      </c>
      <c r="J165" s="623">
        <f t="shared" si="26"/>
        <v>100</v>
      </c>
    </row>
    <row r="166" spans="1:10" s="671" customFormat="1" ht="15.75" thickTop="1">
      <c r="A166" s="618"/>
      <c r="B166" s="728"/>
      <c r="C166" s="607"/>
      <c r="D166" s="613" t="s">
        <v>213</v>
      </c>
      <c r="E166" s="583"/>
      <c r="F166" s="581"/>
      <c r="G166" s="581"/>
      <c r="H166" s="581"/>
      <c r="I166" s="811">
        <f>AVERAGE(G168/F168*100)</f>
        <v>80</v>
      </c>
      <c r="J166" s="813">
        <f>AVERAGE(H168/G168*100)</f>
        <v>75</v>
      </c>
    </row>
    <row r="167" spans="1:10" s="474" customFormat="1" ht="13.5">
      <c r="A167" s="618"/>
      <c r="B167" s="728"/>
      <c r="C167" s="607"/>
      <c r="D167" s="612" t="s">
        <v>425</v>
      </c>
      <c r="E167" s="582"/>
      <c r="F167" s="581"/>
      <c r="G167" s="581"/>
      <c r="H167" s="581"/>
      <c r="I167" s="812"/>
      <c r="J167" s="814"/>
    </row>
    <row r="168" spans="1:10" ht="30.75">
      <c r="A168" s="672"/>
      <c r="B168" s="729"/>
      <c r="C168" s="673"/>
      <c r="D168" s="681" t="s">
        <v>464</v>
      </c>
      <c r="E168" s="674">
        <v>10000</v>
      </c>
      <c r="F168" s="670">
        <f>SUM(F169)</f>
        <v>50000</v>
      </c>
      <c r="G168" s="670">
        <f aca="true" t="shared" si="27" ref="G168:H170">SUM(G169)</f>
        <v>40000</v>
      </c>
      <c r="H168" s="670">
        <f t="shared" si="27"/>
        <v>30000</v>
      </c>
      <c r="I168" s="812"/>
      <c r="J168" s="814"/>
    </row>
    <row r="169" spans="1:10" ht="13.5">
      <c r="A169" s="643" t="s">
        <v>520</v>
      </c>
      <c r="B169" s="724"/>
      <c r="C169" s="589">
        <v>37</v>
      </c>
      <c r="D169" s="574" t="s">
        <v>78</v>
      </c>
      <c r="E169" s="588">
        <v>10000</v>
      </c>
      <c r="F169" s="570">
        <f>SUM(F170)</f>
        <v>50000</v>
      </c>
      <c r="G169" s="570">
        <f t="shared" si="27"/>
        <v>40000</v>
      </c>
      <c r="H169" s="570">
        <f t="shared" si="27"/>
        <v>30000</v>
      </c>
      <c r="I169" s="592">
        <f aca="true" t="shared" si="28" ref="I169:J179">AVERAGE(G169/F169*100)</f>
        <v>80</v>
      </c>
      <c r="J169" s="620">
        <f t="shared" si="28"/>
        <v>75</v>
      </c>
    </row>
    <row r="170" spans="1:10" s="647" customFormat="1" ht="17.25">
      <c r="A170" s="562" t="s">
        <v>520</v>
      </c>
      <c r="B170" s="723"/>
      <c r="C170" s="586">
        <v>372</v>
      </c>
      <c r="D170" s="577" t="s">
        <v>78</v>
      </c>
      <c r="E170" s="582">
        <v>10000</v>
      </c>
      <c r="F170" s="571">
        <f>SUM(F171)</f>
        <v>50000</v>
      </c>
      <c r="G170" s="571">
        <f t="shared" si="27"/>
        <v>40000</v>
      </c>
      <c r="H170" s="571">
        <f t="shared" si="27"/>
        <v>30000</v>
      </c>
      <c r="I170" s="592">
        <f t="shared" si="28"/>
        <v>80</v>
      </c>
      <c r="J170" s="620">
        <f t="shared" si="28"/>
        <v>75</v>
      </c>
    </row>
    <row r="171" spans="1:10" ht="14.25" thickBot="1">
      <c r="A171" s="562" t="s">
        <v>520</v>
      </c>
      <c r="B171" s="730"/>
      <c r="C171" s="615">
        <v>3722</v>
      </c>
      <c r="D171" s="579" t="s">
        <v>80</v>
      </c>
      <c r="E171" s="594">
        <v>10000</v>
      </c>
      <c r="F171" s="594">
        <v>50000</v>
      </c>
      <c r="G171" s="594">
        <v>40000</v>
      </c>
      <c r="H171" s="594">
        <v>30000</v>
      </c>
      <c r="I171" s="597">
        <f t="shared" si="28"/>
        <v>80</v>
      </c>
      <c r="J171" s="625">
        <f t="shared" si="28"/>
        <v>75</v>
      </c>
    </row>
    <row r="172" spans="1:10" ht="18" thickBot="1">
      <c r="A172" s="821" t="s">
        <v>499</v>
      </c>
      <c r="B172" s="822"/>
      <c r="C172" s="822"/>
      <c r="D172" s="823"/>
      <c r="E172" s="646">
        <v>35000</v>
      </c>
      <c r="F172" s="646">
        <f>SUM(F175)</f>
        <v>80000</v>
      </c>
      <c r="G172" s="646">
        <f>SUM(G175)</f>
        <v>100000</v>
      </c>
      <c r="H172" s="646">
        <f>SUM(H175)</f>
        <v>100000</v>
      </c>
      <c r="I172" s="652">
        <f t="shared" si="28"/>
        <v>125</v>
      </c>
      <c r="J172" s="653">
        <f t="shared" si="28"/>
        <v>100</v>
      </c>
    </row>
    <row r="173" spans="1:10" s="671" customFormat="1" ht="15">
      <c r="A173" s="618"/>
      <c r="B173" s="607"/>
      <c r="C173" s="607"/>
      <c r="D173" s="613" t="s">
        <v>216</v>
      </c>
      <c r="E173" s="583"/>
      <c r="F173" s="581"/>
      <c r="G173" s="581"/>
      <c r="H173" s="581"/>
      <c r="I173" s="811">
        <f>AVERAGE(G175/F175*100)</f>
        <v>125</v>
      </c>
      <c r="J173" s="813">
        <f>AVERAGE(H175/G175*100)</f>
        <v>100</v>
      </c>
    </row>
    <row r="174" spans="1:10" s="474" customFormat="1" ht="13.5">
      <c r="A174" s="618"/>
      <c r="B174" s="607"/>
      <c r="C174" s="607"/>
      <c r="D174" s="612" t="s">
        <v>200</v>
      </c>
      <c r="E174" s="582"/>
      <c r="F174" s="581"/>
      <c r="G174" s="581"/>
      <c r="H174" s="581"/>
      <c r="I174" s="812"/>
      <c r="J174" s="814"/>
    </row>
    <row r="175" spans="1:10" ht="15">
      <c r="A175" s="672"/>
      <c r="B175" s="673"/>
      <c r="C175" s="673"/>
      <c r="D175" s="681" t="s">
        <v>522</v>
      </c>
      <c r="E175" s="674">
        <v>35000</v>
      </c>
      <c r="F175" s="670">
        <f>SUM(F176)</f>
        <v>80000</v>
      </c>
      <c r="G175" s="670">
        <f aca="true" t="shared" si="29" ref="G175:H177">SUM(G176)</f>
        <v>100000</v>
      </c>
      <c r="H175" s="670">
        <f t="shared" si="29"/>
        <v>100000</v>
      </c>
      <c r="I175" s="812"/>
      <c r="J175" s="814"/>
    </row>
    <row r="176" spans="1:10" s="569" customFormat="1" ht="13.5">
      <c r="A176" s="564" t="s">
        <v>521</v>
      </c>
      <c r="B176" s="573"/>
      <c r="C176" s="559">
        <v>32</v>
      </c>
      <c r="D176" s="574" t="s">
        <v>185</v>
      </c>
      <c r="E176" s="588">
        <v>35000</v>
      </c>
      <c r="F176" s="570">
        <f>SUM(F177)</f>
        <v>80000</v>
      </c>
      <c r="G176" s="570">
        <f t="shared" si="29"/>
        <v>100000</v>
      </c>
      <c r="H176" s="570">
        <f t="shared" si="29"/>
        <v>100000</v>
      </c>
      <c r="I176" s="592">
        <f t="shared" si="28"/>
        <v>125</v>
      </c>
      <c r="J176" s="620">
        <f t="shared" si="28"/>
        <v>100</v>
      </c>
    </row>
    <row r="177" spans="1:10" s="647" customFormat="1" ht="17.25">
      <c r="A177" s="560" t="s">
        <v>521</v>
      </c>
      <c r="B177" s="575"/>
      <c r="C177" s="576">
        <v>323</v>
      </c>
      <c r="D177" s="577" t="s">
        <v>57</v>
      </c>
      <c r="E177" s="582">
        <v>35000</v>
      </c>
      <c r="F177" s="571">
        <f>SUM(F178)</f>
        <v>80000</v>
      </c>
      <c r="G177" s="571">
        <f t="shared" si="29"/>
        <v>100000</v>
      </c>
      <c r="H177" s="571">
        <f t="shared" si="29"/>
        <v>100000</v>
      </c>
      <c r="I177" s="592">
        <f t="shared" si="28"/>
        <v>125</v>
      </c>
      <c r="J177" s="620">
        <f t="shared" si="28"/>
        <v>100</v>
      </c>
    </row>
    <row r="178" spans="1:10" ht="14.25" thickBot="1">
      <c r="A178" s="560" t="s">
        <v>521</v>
      </c>
      <c r="B178" s="730"/>
      <c r="C178" s="615">
        <v>3234</v>
      </c>
      <c r="D178" s="579" t="s">
        <v>61</v>
      </c>
      <c r="E178" s="594">
        <v>35000</v>
      </c>
      <c r="F178" s="594">
        <v>80000</v>
      </c>
      <c r="G178" s="594">
        <v>100000</v>
      </c>
      <c r="H178" s="594">
        <v>100000</v>
      </c>
      <c r="I178" s="597">
        <f t="shared" si="28"/>
        <v>125</v>
      </c>
      <c r="J178" s="625">
        <f t="shared" si="28"/>
        <v>100</v>
      </c>
    </row>
    <row r="179" spans="1:10" ht="18" thickBot="1">
      <c r="A179" s="821" t="s">
        <v>500</v>
      </c>
      <c r="B179" s="822"/>
      <c r="C179" s="822"/>
      <c r="D179" s="823"/>
      <c r="E179" s="646">
        <v>40000</v>
      </c>
      <c r="F179" s="646">
        <f>SUM(F182+F188)</f>
        <v>70000</v>
      </c>
      <c r="G179" s="646">
        <f>SUM(G182+G188)</f>
        <v>240000</v>
      </c>
      <c r="H179" s="646">
        <f>SUM(H182+H188)</f>
        <v>240000</v>
      </c>
      <c r="I179" s="652">
        <f t="shared" si="28"/>
        <v>342.85714285714283</v>
      </c>
      <c r="J179" s="653">
        <f t="shared" si="28"/>
        <v>100</v>
      </c>
    </row>
    <row r="180" spans="1:10" s="671" customFormat="1" ht="15">
      <c r="A180" s="618"/>
      <c r="B180" s="607"/>
      <c r="C180" s="607"/>
      <c r="D180" s="613" t="s">
        <v>183</v>
      </c>
      <c r="E180" s="583"/>
      <c r="F180" s="581"/>
      <c r="G180" s="581"/>
      <c r="H180" s="581"/>
      <c r="I180" s="811">
        <f>AVERAGE(G182/F182*100)</f>
        <v>400</v>
      </c>
      <c r="J180" s="813">
        <f>AVERAGE(H182/G182*100)</f>
        <v>100</v>
      </c>
    </row>
    <row r="181" spans="1:10" s="474" customFormat="1" ht="13.5">
      <c r="A181" s="618"/>
      <c r="B181" s="607"/>
      <c r="C181" s="607"/>
      <c r="D181" s="612" t="s">
        <v>202</v>
      </c>
      <c r="E181" s="582"/>
      <c r="F181" s="581"/>
      <c r="G181" s="581"/>
      <c r="H181" s="581"/>
      <c r="I181" s="812"/>
      <c r="J181" s="814"/>
    </row>
    <row r="182" spans="1:10" ht="30.75">
      <c r="A182" s="672"/>
      <c r="B182" s="673"/>
      <c r="C182" s="673"/>
      <c r="D182" s="681" t="s">
        <v>465</v>
      </c>
      <c r="E182" s="674">
        <v>40000</v>
      </c>
      <c r="F182" s="670">
        <f>SUM(F183)</f>
        <v>50000</v>
      </c>
      <c r="G182" s="670">
        <f aca="true" t="shared" si="30" ref="G182:H184">SUM(G183)</f>
        <v>200000</v>
      </c>
      <c r="H182" s="670">
        <f t="shared" si="30"/>
        <v>200000</v>
      </c>
      <c r="I182" s="812"/>
      <c r="J182" s="814"/>
    </row>
    <row r="183" spans="1:10" ht="13.5">
      <c r="A183" s="564" t="s">
        <v>523</v>
      </c>
      <c r="B183" s="573"/>
      <c r="C183" s="559">
        <v>36</v>
      </c>
      <c r="D183" s="574" t="s">
        <v>138</v>
      </c>
      <c r="E183" s="588">
        <v>40000</v>
      </c>
      <c r="F183" s="570">
        <f>SUM(F184)</f>
        <v>50000</v>
      </c>
      <c r="G183" s="570">
        <f t="shared" si="30"/>
        <v>200000</v>
      </c>
      <c r="H183" s="570">
        <f t="shared" si="30"/>
        <v>200000</v>
      </c>
      <c r="I183" s="592">
        <f aca="true" t="shared" si="31" ref="I183:J199">AVERAGE(G183/F183*100)</f>
        <v>400</v>
      </c>
      <c r="J183" s="620">
        <f t="shared" si="31"/>
        <v>100</v>
      </c>
    </row>
    <row r="184" spans="1:10" ht="13.5">
      <c r="A184" s="560" t="s">
        <v>523</v>
      </c>
      <c r="B184" s="575"/>
      <c r="C184" s="576">
        <v>363</v>
      </c>
      <c r="D184" s="577" t="s">
        <v>141</v>
      </c>
      <c r="E184" s="582">
        <v>40000</v>
      </c>
      <c r="F184" s="571">
        <f>SUM(F185)</f>
        <v>50000</v>
      </c>
      <c r="G184" s="571">
        <f t="shared" si="30"/>
        <v>200000</v>
      </c>
      <c r="H184" s="571">
        <f t="shared" si="30"/>
        <v>200000</v>
      </c>
      <c r="I184" s="592">
        <f t="shared" si="31"/>
        <v>400</v>
      </c>
      <c r="J184" s="620">
        <f t="shared" si="31"/>
        <v>100</v>
      </c>
    </row>
    <row r="185" spans="1:10" ht="14.25" thickBot="1">
      <c r="A185" s="624" t="s">
        <v>523</v>
      </c>
      <c r="B185" s="725"/>
      <c r="C185" s="601">
        <v>3632</v>
      </c>
      <c r="D185" s="602" t="s">
        <v>139</v>
      </c>
      <c r="E185" s="629">
        <v>40000</v>
      </c>
      <c r="F185" s="629">
        <v>50000</v>
      </c>
      <c r="G185" s="629">
        <v>200000</v>
      </c>
      <c r="H185" s="629">
        <v>200000</v>
      </c>
      <c r="I185" s="604">
        <f t="shared" si="31"/>
        <v>400</v>
      </c>
      <c r="J185" s="623">
        <f t="shared" si="31"/>
        <v>100</v>
      </c>
    </row>
    <row r="186" spans="1:10" s="671" customFormat="1" ht="15.75" thickTop="1">
      <c r="A186" s="618"/>
      <c r="B186" s="607"/>
      <c r="C186" s="607"/>
      <c r="D186" s="613" t="s">
        <v>183</v>
      </c>
      <c r="E186" s="583"/>
      <c r="F186" s="581"/>
      <c r="G186" s="581"/>
      <c r="H186" s="581"/>
      <c r="I186" s="811">
        <f>AVERAGE(G188/F188*100)</f>
        <v>200</v>
      </c>
      <c r="J186" s="813">
        <f>AVERAGE(H188/G188*100)</f>
        <v>100</v>
      </c>
    </row>
    <row r="187" spans="1:10" s="474" customFormat="1" ht="13.5">
      <c r="A187" s="618"/>
      <c r="B187" s="607"/>
      <c r="C187" s="607"/>
      <c r="D187" s="612" t="s">
        <v>202</v>
      </c>
      <c r="E187" s="582"/>
      <c r="F187" s="581"/>
      <c r="G187" s="581"/>
      <c r="H187" s="581"/>
      <c r="I187" s="812"/>
      <c r="J187" s="814"/>
    </row>
    <row r="188" spans="1:10" ht="15">
      <c r="A188" s="672"/>
      <c r="B188" s="673"/>
      <c r="C188" s="673"/>
      <c r="D188" s="681" t="s">
        <v>466</v>
      </c>
      <c r="E188" s="674">
        <v>40000</v>
      </c>
      <c r="F188" s="670">
        <f aca="true" t="shared" si="32" ref="F188:H189">SUM(F189)</f>
        <v>20000</v>
      </c>
      <c r="G188" s="670">
        <f t="shared" si="32"/>
        <v>40000</v>
      </c>
      <c r="H188" s="670">
        <f t="shared" si="32"/>
        <v>40000</v>
      </c>
      <c r="I188" s="812"/>
      <c r="J188" s="814"/>
    </row>
    <row r="189" spans="1:10" ht="13.5">
      <c r="A189" s="564" t="s">
        <v>524</v>
      </c>
      <c r="B189" s="573"/>
      <c r="C189" s="559">
        <v>32</v>
      </c>
      <c r="D189" s="574" t="s">
        <v>48</v>
      </c>
      <c r="E189" s="588">
        <v>40000</v>
      </c>
      <c r="F189" s="570">
        <f t="shared" si="32"/>
        <v>20000</v>
      </c>
      <c r="G189" s="570">
        <f t="shared" si="32"/>
        <v>40000</v>
      </c>
      <c r="H189" s="570">
        <f t="shared" si="32"/>
        <v>40000</v>
      </c>
      <c r="I189" s="592">
        <f t="shared" si="31"/>
        <v>200</v>
      </c>
      <c r="J189" s="620">
        <f t="shared" si="31"/>
        <v>100</v>
      </c>
    </row>
    <row r="190" spans="1:10" ht="13.5">
      <c r="A190" s="560" t="s">
        <v>524</v>
      </c>
      <c r="B190" s="575"/>
      <c r="C190" s="576">
        <v>323</v>
      </c>
      <c r="D190" s="577" t="s">
        <v>57</v>
      </c>
      <c r="E190" s="582">
        <v>40000</v>
      </c>
      <c r="F190" s="571">
        <f>SUM(F191:F192)</f>
        <v>20000</v>
      </c>
      <c r="G190" s="571">
        <f>SUM(G191:G192)</f>
        <v>40000</v>
      </c>
      <c r="H190" s="571">
        <f>SUM(H191:H192)</f>
        <v>40000</v>
      </c>
      <c r="I190" s="592">
        <f t="shared" si="31"/>
        <v>200</v>
      </c>
      <c r="J190" s="620">
        <f t="shared" si="31"/>
        <v>100</v>
      </c>
    </row>
    <row r="191" spans="1:10" s="647" customFormat="1" ht="17.25">
      <c r="A191" s="560" t="s">
        <v>524</v>
      </c>
      <c r="B191" s="723"/>
      <c r="C191" s="576">
        <v>3236</v>
      </c>
      <c r="D191" s="577" t="s">
        <v>62</v>
      </c>
      <c r="E191" s="582">
        <v>40000</v>
      </c>
      <c r="F191" s="582">
        <v>9000</v>
      </c>
      <c r="G191" s="582">
        <v>20000</v>
      </c>
      <c r="H191" s="582">
        <v>20000</v>
      </c>
      <c r="I191" s="592">
        <f t="shared" si="31"/>
        <v>222.22222222222223</v>
      </c>
      <c r="J191" s="620">
        <f t="shared" si="31"/>
        <v>100</v>
      </c>
    </row>
    <row r="192" spans="1:10" ht="14.25" thickBot="1">
      <c r="A192" s="560" t="s">
        <v>524</v>
      </c>
      <c r="B192" s="730"/>
      <c r="C192" s="616">
        <v>3236</v>
      </c>
      <c r="D192" s="579" t="s">
        <v>62</v>
      </c>
      <c r="E192" s="594">
        <v>40000</v>
      </c>
      <c r="F192" s="594">
        <v>11000</v>
      </c>
      <c r="G192" s="594">
        <v>20000</v>
      </c>
      <c r="H192" s="594">
        <v>20000</v>
      </c>
      <c r="I192" s="597">
        <f t="shared" si="31"/>
        <v>181.8181818181818</v>
      </c>
      <c r="J192" s="625">
        <f t="shared" si="31"/>
        <v>100</v>
      </c>
    </row>
    <row r="193" spans="1:10" ht="18" thickBot="1">
      <c r="A193" s="821" t="s">
        <v>501</v>
      </c>
      <c r="B193" s="822"/>
      <c r="C193" s="822"/>
      <c r="D193" s="823"/>
      <c r="E193" s="646">
        <f>SUM(E196+E205+E211+E217+E224)</f>
        <v>120000</v>
      </c>
      <c r="F193" s="646">
        <f>SUM(F196+F205+F211+F217+F224)</f>
        <v>305000</v>
      </c>
      <c r="G193" s="646">
        <f>SUM(G196+G205+G211+G217+G224)</f>
        <v>280000</v>
      </c>
      <c r="H193" s="646">
        <f>SUM(H196+H205+H211+H217+H224)</f>
        <v>280000</v>
      </c>
      <c r="I193" s="652">
        <f t="shared" si="31"/>
        <v>91.80327868852459</v>
      </c>
      <c r="J193" s="653">
        <f t="shared" si="31"/>
        <v>100</v>
      </c>
    </row>
    <row r="194" spans="1:10" s="671" customFormat="1" ht="15">
      <c r="A194" s="618"/>
      <c r="B194" s="607"/>
      <c r="C194" s="607"/>
      <c r="D194" s="613" t="s">
        <v>219</v>
      </c>
      <c r="E194" s="583"/>
      <c r="F194" s="581"/>
      <c r="G194" s="581"/>
      <c r="H194" s="581"/>
      <c r="I194" s="598"/>
      <c r="J194" s="627"/>
    </row>
    <row r="195" spans="1:10" s="474" customFormat="1" ht="13.5">
      <c r="A195" s="618"/>
      <c r="B195" s="607"/>
      <c r="C195" s="607"/>
      <c r="D195" s="612" t="s">
        <v>220</v>
      </c>
      <c r="E195" s="582"/>
      <c r="F195" s="581"/>
      <c r="G195" s="581"/>
      <c r="H195" s="581"/>
      <c r="I195" s="811">
        <f>AVERAGE(G196/F196*100)</f>
        <v>86.27450980392157</v>
      </c>
      <c r="J195" s="813">
        <f>AVERAGE(H196/G196*100)</f>
        <v>100</v>
      </c>
    </row>
    <row r="196" spans="1:10" ht="15">
      <c r="A196" s="672"/>
      <c r="B196" s="673"/>
      <c r="C196" s="673"/>
      <c r="D196" s="681" t="s">
        <v>467</v>
      </c>
      <c r="E196" s="674">
        <v>50000</v>
      </c>
      <c r="F196" s="670">
        <f>SUM(F197+F200)</f>
        <v>255000</v>
      </c>
      <c r="G196" s="670">
        <f>SUM(G197+G200)</f>
        <v>220000</v>
      </c>
      <c r="H196" s="670">
        <f>SUM(H197+H200)</f>
        <v>220000</v>
      </c>
      <c r="I196" s="817"/>
      <c r="J196" s="816"/>
    </row>
    <row r="197" spans="1:10" ht="13.5">
      <c r="A197" s="643" t="s">
        <v>525</v>
      </c>
      <c r="B197" s="644"/>
      <c r="C197" s="589">
        <v>32</v>
      </c>
      <c r="D197" s="574" t="s">
        <v>185</v>
      </c>
      <c r="E197" s="588">
        <v>50000</v>
      </c>
      <c r="F197" s="570">
        <f aca="true" t="shared" si="33" ref="F197:H198">SUM(F198)</f>
        <v>20000</v>
      </c>
      <c r="G197" s="570">
        <f t="shared" si="33"/>
        <v>20000</v>
      </c>
      <c r="H197" s="570">
        <f t="shared" si="33"/>
        <v>20000</v>
      </c>
      <c r="I197" s="592">
        <f>AVERAGE(G197/F197*100)</f>
        <v>100</v>
      </c>
      <c r="J197" s="620">
        <f t="shared" si="31"/>
        <v>100</v>
      </c>
    </row>
    <row r="198" spans="1:10" s="474" customFormat="1" ht="13.5">
      <c r="A198" s="562" t="s">
        <v>525</v>
      </c>
      <c r="B198" s="723"/>
      <c r="C198" s="586">
        <v>323</v>
      </c>
      <c r="D198" s="577" t="s">
        <v>57</v>
      </c>
      <c r="E198" s="582">
        <v>50000</v>
      </c>
      <c r="F198" s="571">
        <f t="shared" si="33"/>
        <v>20000</v>
      </c>
      <c r="G198" s="571">
        <f t="shared" si="33"/>
        <v>20000</v>
      </c>
      <c r="H198" s="571">
        <f t="shared" si="33"/>
        <v>20000</v>
      </c>
      <c r="I198" s="592">
        <f t="shared" si="31"/>
        <v>100</v>
      </c>
      <c r="J198" s="620">
        <f t="shared" si="31"/>
        <v>100</v>
      </c>
    </row>
    <row r="199" spans="1:10" ht="13.5">
      <c r="A199" s="562" t="s">
        <v>525</v>
      </c>
      <c r="B199" s="723"/>
      <c r="C199" s="586">
        <v>3239</v>
      </c>
      <c r="D199" s="577" t="s">
        <v>426</v>
      </c>
      <c r="E199" s="582">
        <v>50000</v>
      </c>
      <c r="F199" s="582">
        <v>20000</v>
      </c>
      <c r="G199" s="582">
        <v>20000</v>
      </c>
      <c r="H199" s="582">
        <v>20000</v>
      </c>
      <c r="I199" s="592">
        <f t="shared" si="31"/>
        <v>100</v>
      </c>
      <c r="J199" s="620">
        <f t="shared" si="31"/>
        <v>100</v>
      </c>
    </row>
    <row r="200" spans="1:10" ht="13.5">
      <c r="A200" s="643" t="s">
        <v>525</v>
      </c>
      <c r="B200" s="720"/>
      <c r="C200" s="559">
        <v>38</v>
      </c>
      <c r="D200" s="574" t="s">
        <v>81</v>
      </c>
      <c r="E200" s="570">
        <v>70000</v>
      </c>
      <c r="F200" s="570">
        <f aca="true" t="shared" si="34" ref="F200:H201">SUM(F201)</f>
        <v>235000</v>
      </c>
      <c r="G200" s="570">
        <f t="shared" si="34"/>
        <v>200000</v>
      </c>
      <c r="H200" s="570">
        <f t="shared" si="34"/>
        <v>200000</v>
      </c>
      <c r="I200" s="592">
        <f aca="true" t="shared" si="35" ref="I200:J202">AVERAGE(G200/F200*100)</f>
        <v>85.1063829787234</v>
      </c>
      <c r="J200" s="620">
        <f t="shared" si="35"/>
        <v>100</v>
      </c>
    </row>
    <row r="201" spans="1:10" ht="13.5">
      <c r="A201" s="562" t="s">
        <v>525</v>
      </c>
      <c r="B201" s="719"/>
      <c r="C201" s="576">
        <v>381</v>
      </c>
      <c r="D201" s="577" t="s">
        <v>38</v>
      </c>
      <c r="E201" s="571">
        <v>50000</v>
      </c>
      <c r="F201" s="571">
        <f t="shared" si="34"/>
        <v>235000</v>
      </c>
      <c r="G201" s="571">
        <f t="shared" si="34"/>
        <v>200000</v>
      </c>
      <c r="H201" s="571">
        <f t="shared" si="34"/>
        <v>200000</v>
      </c>
      <c r="I201" s="592">
        <f t="shared" si="35"/>
        <v>85.1063829787234</v>
      </c>
      <c r="J201" s="620">
        <f t="shared" si="35"/>
        <v>100</v>
      </c>
    </row>
    <row r="202" spans="1:10" ht="14.25" thickBot="1">
      <c r="A202" s="630" t="s">
        <v>525</v>
      </c>
      <c r="B202" s="721"/>
      <c r="C202" s="601">
        <v>3811</v>
      </c>
      <c r="D202" s="602" t="s">
        <v>451</v>
      </c>
      <c r="E202" s="603">
        <v>50000</v>
      </c>
      <c r="F202" s="603">
        <v>235000</v>
      </c>
      <c r="G202" s="603">
        <v>200000</v>
      </c>
      <c r="H202" s="603">
        <v>200000</v>
      </c>
      <c r="I202" s="604">
        <f t="shared" si="35"/>
        <v>85.1063829787234</v>
      </c>
      <c r="J202" s="623">
        <f t="shared" si="35"/>
        <v>100</v>
      </c>
    </row>
    <row r="203" spans="1:10" s="671" customFormat="1" ht="15.75" thickTop="1">
      <c r="A203" s="618"/>
      <c r="B203" s="726"/>
      <c r="C203" s="607"/>
      <c r="D203" s="613" t="s">
        <v>219</v>
      </c>
      <c r="E203" s="583"/>
      <c r="F203" s="581"/>
      <c r="G203" s="581"/>
      <c r="H203" s="581"/>
      <c r="I203" s="598"/>
      <c r="J203" s="627"/>
    </row>
    <row r="204" spans="1:10" s="474" customFormat="1" ht="13.5">
      <c r="A204" s="618"/>
      <c r="B204" s="726"/>
      <c r="C204" s="607"/>
      <c r="D204" s="613" t="s">
        <v>468</v>
      </c>
      <c r="E204" s="582"/>
      <c r="F204" s="581"/>
      <c r="G204" s="581"/>
      <c r="H204" s="581"/>
      <c r="I204" s="598"/>
      <c r="J204" s="627"/>
    </row>
    <row r="205" spans="1:10" ht="15">
      <c r="A205" s="672"/>
      <c r="B205" s="727"/>
      <c r="C205" s="673"/>
      <c r="D205" s="682" t="s">
        <v>469</v>
      </c>
      <c r="E205" s="674">
        <v>0</v>
      </c>
      <c r="F205" s="670">
        <f>SUM(F206)</f>
        <v>0</v>
      </c>
      <c r="G205" s="670">
        <f aca="true" t="shared" si="36" ref="G205:H207">SUM(G206)</f>
        <v>0</v>
      </c>
      <c r="H205" s="670">
        <f t="shared" si="36"/>
        <v>0</v>
      </c>
      <c r="I205" s="675">
        <v>0</v>
      </c>
      <c r="J205" s="676">
        <v>0</v>
      </c>
    </row>
    <row r="206" spans="1:10" ht="13.5">
      <c r="A206" s="643" t="s">
        <v>526</v>
      </c>
      <c r="B206" s="720"/>
      <c r="C206" s="559">
        <v>42</v>
      </c>
      <c r="D206" s="574" t="s">
        <v>97</v>
      </c>
      <c r="E206" s="588">
        <v>0</v>
      </c>
      <c r="F206" s="570">
        <f>SUM(F207)</f>
        <v>0</v>
      </c>
      <c r="G206" s="570">
        <f t="shared" si="36"/>
        <v>0</v>
      </c>
      <c r="H206" s="570">
        <f t="shared" si="36"/>
        <v>0</v>
      </c>
      <c r="I206" s="592">
        <v>0</v>
      </c>
      <c r="J206" s="620">
        <v>0</v>
      </c>
    </row>
    <row r="207" spans="1:10" ht="13.5">
      <c r="A207" s="562" t="s">
        <v>526</v>
      </c>
      <c r="B207" s="719"/>
      <c r="C207" s="576">
        <v>426</v>
      </c>
      <c r="D207" s="577" t="s">
        <v>119</v>
      </c>
      <c r="E207" s="582">
        <v>0</v>
      </c>
      <c r="F207" s="571">
        <f>SUM(F208)</f>
        <v>0</v>
      </c>
      <c r="G207" s="571">
        <f t="shared" si="36"/>
        <v>0</v>
      </c>
      <c r="H207" s="571">
        <f t="shared" si="36"/>
        <v>0</v>
      </c>
      <c r="I207" s="592">
        <v>0</v>
      </c>
      <c r="J207" s="620">
        <v>0</v>
      </c>
    </row>
    <row r="208" spans="1:10" ht="14.25" thickBot="1">
      <c r="A208" s="630" t="s">
        <v>526</v>
      </c>
      <c r="B208" s="725"/>
      <c r="C208" s="631">
        <v>4264</v>
      </c>
      <c r="D208" s="602" t="s">
        <v>427</v>
      </c>
      <c r="E208" s="629">
        <v>0</v>
      </c>
      <c r="F208" s="629">
        <v>0</v>
      </c>
      <c r="G208" s="629">
        <v>0</v>
      </c>
      <c r="H208" s="629">
        <v>0</v>
      </c>
      <c r="I208" s="604">
        <v>0</v>
      </c>
      <c r="J208" s="623">
        <v>0</v>
      </c>
    </row>
    <row r="209" spans="1:10" s="671" customFormat="1" ht="15.75" thickTop="1">
      <c r="A209" s="618"/>
      <c r="B209" s="726"/>
      <c r="C209" s="607"/>
      <c r="D209" s="613" t="s">
        <v>219</v>
      </c>
      <c r="E209" s="583"/>
      <c r="F209" s="581"/>
      <c r="G209" s="581"/>
      <c r="H209" s="581"/>
      <c r="I209" s="596"/>
      <c r="J209" s="626"/>
    </row>
    <row r="210" spans="1:10" s="474" customFormat="1" ht="13.5">
      <c r="A210" s="618"/>
      <c r="B210" s="726"/>
      <c r="C210" s="607"/>
      <c r="D210" s="613" t="s">
        <v>202</v>
      </c>
      <c r="E210" s="582"/>
      <c r="F210" s="581"/>
      <c r="G210" s="581"/>
      <c r="H210" s="581"/>
      <c r="I210" s="596"/>
      <c r="J210" s="626"/>
    </row>
    <row r="211" spans="1:10" ht="15">
      <c r="A211" s="672"/>
      <c r="B211" s="727"/>
      <c r="C211" s="673"/>
      <c r="D211" s="681" t="s">
        <v>470</v>
      </c>
      <c r="E211" s="674">
        <v>5000</v>
      </c>
      <c r="F211" s="670">
        <f>SUM(F212)</f>
        <v>5000</v>
      </c>
      <c r="G211" s="670">
        <f aca="true" t="shared" si="37" ref="G211:H213">SUM(G212)</f>
        <v>5000</v>
      </c>
      <c r="H211" s="670">
        <f t="shared" si="37"/>
        <v>5000</v>
      </c>
      <c r="I211" s="678">
        <f aca="true" t="shared" si="38" ref="I211:J226">AVERAGE(G211/F211*100)</f>
        <v>100</v>
      </c>
      <c r="J211" s="679">
        <f t="shared" si="38"/>
        <v>100</v>
      </c>
    </row>
    <row r="212" spans="1:10" ht="13.5">
      <c r="A212" s="643" t="s">
        <v>527</v>
      </c>
      <c r="B212" s="724"/>
      <c r="C212" s="589">
        <v>38</v>
      </c>
      <c r="D212" s="574" t="s">
        <v>81</v>
      </c>
      <c r="E212" s="588">
        <v>5000</v>
      </c>
      <c r="F212" s="570">
        <f>SUM(F213)</f>
        <v>5000</v>
      </c>
      <c r="G212" s="570">
        <f t="shared" si="37"/>
        <v>5000</v>
      </c>
      <c r="H212" s="570">
        <f t="shared" si="37"/>
        <v>5000</v>
      </c>
      <c r="I212" s="592">
        <f t="shared" si="38"/>
        <v>100</v>
      </c>
      <c r="J212" s="620">
        <f t="shared" si="38"/>
        <v>100</v>
      </c>
    </row>
    <row r="213" spans="1:10" ht="13.5">
      <c r="A213" s="562" t="s">
        <v>527</v>
      </c>
      <c r="B213" s="723"/>
      <c r="C213" s="586">
        <v>381</v>
      </c>
      <c r="D213" s="577" t="s">
        <v>38</v>
      </c>
      <c r="E213" s="582">
        <v>5000</v>
      </c>
      <c r="F213" s="571">
        <f>SUM(F214)</f>
        <v>5000</v>
      </c>
      <c r="G213" s="571">
        <f t="shared" si="37"/>
        <v>5000</v>
      </c>
      <c r="H213" s="571">
        <f t="shared" si="37"/>
        <v>5000</v>
      </c>
      <c r="I213" s="592">
        <f t="shared" si="38"/>
        <v>100</v>
      </c>
      <c r="J213" s="620">
        <f t="shared" si="38"/>
        <v>100</v>
      </c>
    </row>
    <row r="214" spans="1:10" ht="14.25" thickBot="1">
      <c r="A214" s="630" t="s">
        <v>527</v>
      </c>
      <c r="B214" s="725"/>
      <c r="C214" s="631">
        <v>3811</v>
      </c>
      <c r="D214" s="602" t="s">
        <v>86</v>
      </c>
      <c r="E214" s="629">
        <v>5000</v>
      </c>
      <c r="F214" s="629">
        <v>5000</v>
      </c>
      <c r="G214" s="629">
        <v>5000</v>
      </c>
      <c r="H214" s="629">
        <v>5000</v>
      </c>
      <c r="I214" s="604">
        <f t="shared" si="38"/>
        <v>100</v>
      </c>
      <c r="J214" s="623">
        <f t="shared" si="38"/>
        <v>100</v>
      </c>
    </row>
    <row r="215" spans="1:10" s="671" customFormat="1" ht="15.75" thickTop="1">
      <c r="A215" s="618"/>
      <c r="B215" s="726"/>
      <c r="C215" s="607"/>
      <c r="D215" s="613" t="s">
        <v>219</v>
      </c>
      <c r="E215" s="583"/>
      <c r="F215" s="581"/>
      <c r="G215" s="581"/>
      <c r="H215" s="581"/>
      <c r="I215" s="830">
        <f>AVERAGE(G217/F217*100)</f>
        <v>50</v>
      </c>
      <c r="J215" s="832">
        <f>AVERAGE(H217/G217*100)</f>
        <v>100</v>
      </c>
    </row>
    <row r="216" spans="1:10" s="645" customFormat="1" ht="13.5">
      <c r="A216" s="618"/>
      <c r="B216" s="726"/>
      <c r="C216" s="607"/>
      <c r="D216" s="612" t="s">
        <v>202</v>
      </c>
      <c r="E216" s="582"/>
      <c r="F216" s="581"/>
      <c r="G216" s="581"/>
      <c r="H216" s="581"/>
      <c r="I216" s="831"/>
      <c r="J216" s="833"/>
    </row>
    <row r="217" spans="1:10" ht="15">
      <c r="A217" s="672"/>
      <c r="B217" s="727"/>
      <c r="C217" s="673"/>
      <c r="D217" s="692" t="s">
        <v>471</v>
      </c>
      <c r="E217" s="674">
        <v>20000</v>
      </c>
      <c r="F217" s="670">
        <f>SUM(F218)</f>
        <v>20000</v>
      </c>
      <c r="G217" s="670">
        <f aca="true" t="shared" si="39" ref="G217:H219">SUM(G218)</f>
        <v>10000</v>
      </c>
      <c r="H217" s="670">
        <f t="shared" si="39"/>
        <v>10000</v>
      </c>
      <c r="I217" s="811"/>
      <c r="J217" s="813"/>
    </row>
    <row r="218" spans="1:10" ht="13.5">
      <c r="A218" s="643" t="s">
        <v>528</v>
      </c>
      <c r="B218" s="724"/>
      <c r="C218" s="559">
        <v>32</v>
      </c>
      <c r="D218" s="574" t="s">
        <v>185</v>
      </c>
      <c r="E218" s="588">
        <v>20000</v>
      </c>
      <c r="F218" s="570">
        <f>SUM(F219)</f>
        <v>20000</v>
      </c>
      <c r="G218" s="570">
        <f t="shared" si="39"/>
        <v>10000</v>
      </c>
      <c r="H218" s="570">
        <f t="shared" si="39"/>
        <v>10000</v>
      </c>
      <c r="I218" s="592">
        <f t="shared" si="38"/>
        <v>50</v>
      </c>
      <c r="J218" s="620">
        <f t="shared" si="38"/>
        <v>100</v>
      </c>
    </row>
    <row r="219" spans="1:10" ht="13.5">
      <c r="A219" s="562" t="s">
        <v>528</v>
      </c>
      <c r="B219" s="723"/>
      <c r="C219" s="576">
        <v>322</v>
      </c>
      <c r="D219" s="577" t="s">
        <v>53</v>
      </c>
      <c r="E219" s="582">
        <v>20000</v>
      </c>
      <c r="F219" s="571">
        <f>SUM(F220)</f>
        <v>20000</v>
      </c>
      <c r="G219" s="571">
        <f t="shared" si="39"/>
        <v>10000</v>
      </c>
      <c r="H219" s="571">
        <f t="shared" si="39"/>
        <v>10000</v>
      </c>
      <c r="I219" s="592">
        <f t="shared" si="38"/>
        <v>50</v>
      </c>
      <c r="J219" s="620">
        <f t="shared" si="38"/>
        <v>100</v>
      </c>
    </row>
    <row r="220" spans="1:10" ht="14.25" thickBot="1">
      <c r="A220" s="630" t="s">
        <v>528</v>
      </c>
      <c r="B220" s="725"/>
      <c r="C220" s="601">
        <v>3227</v>
      </c>
      <c r="D220" s="602" t="s">
        <v>428</v>
      </c>
      <c r="E220" s="629">
        <v>20000</v>
      </c>
      <c r="F220" s="629">
        <v>20000</v>
      </c>
      <c r="G220" s="629">
        <v>10000</v>
      </c>
      <c r="H220" s="629">
        <v>10000</v>
      </c>
      <c r="I220" s="604">
        <f t="shared" si="38"/>
        <v>50</v>
      </c>
      <c r="J220" s="623">
        <f t="shared" si="38"/>
        <v>100</v>
      </c>
    </row>
    <row r="221" spans="1:10" s="671" customFormat="1" ht="15.75" thickTop="1">
      <c r="A221" s="618"/>
      <c r="B221" s="726"/>
      <c r="C221" s="607"/>
      <c r="D221" s="613" t="s">
        <v>219</v>
      </c>
      <c r="E221" s="583"/>
      <c r="F221" s="581"/>
      <c r="G221" s="581"/>
      <c r="H221" s="581"/>
      <c r="I221" s="598"/>
      <c r="J221" s="627"/>
    </row>
    <row r="222" spans="1:10" s="671" customFormat="1" ht="15">
      <c r="A222" s="618"/>
      <c r="B222" s="726"/>
      <c r="C222" s="607"/>
      <c r="D222" s="612" t="s">
        <v>530</v>
      </c>
      <c r="E222" s="582"/>
      <c r="F222" s="581"/>
      <c r="G222" s="581"/>
      <c r="H222" s="581"/>
      <c r="I222" s="598"/>
      <c r="J222" s="627"/>
    </row>
    <row r="223" spans="1:10" s="474" customFormat="1" ht="15">
      <c r="A223" s="672"/>
      <c r="B223" s="727"/>
      <c r="C223" s="673"/>
      <c r="D223" s="828" t="s">
        <v>566</v>
      </c>
      <c r="E223" s="674"/>
      <c r="F223" s="680"/>
      <c r="G223" s="680"/>
      <c r="H223" s="680"/>
      <c r="I223" s="683"/>
      <c r="J223" s="684"/>
    </row>
    <row r="224" spans="1:10" ht="15">
      <c r="A224" s="672"/>
      <c r="B224" s="727"/>
      <c r="C224" s="673"/>
      <c r="D224" s="829"/>
      <c r="E224" s="674">
        <v>45000</v>
      </c>
      <c r="F224" s="670">
        <f aca="true" t="shared" si="40" ref="F224:H225">SUM(F225)</f>
        <v>25000</v>
      </c>
      <c r="G224" s="670">
        <f t="shared" si="40"/>
        <v>45000</v>
      </c>
      <c r="H224" s="670">
        <f t="shared" si="40"/>
        <v>45000</v>
      </c>
      <c r="I224" s="678">
        <f t="shared" si="38"/>
        <v>180</v>
      </c>
      <c r="J224" s="679">
        <f t="shared" si="38"/>
        <v>100</v>
      </c>
    </row>
    <row r="225" spans="1:10" ht="13.5">
      <c r="A225" s="643" t="s">
        <v>529</v>
      </c>
      <c r="B225" s="724"/>
      <c r="C225" s="559">
        <v>32</v>
      </c>
      <c r="D225" s="574" t="s">
        <v>185</v>
      </c>
      <c r="E225" s="588">
        <v>45000</v>
      </c>
      <c r="F225" s="570">
        <f t="shared" si="40"/>
        <v>25000</v>
      </c>
      <c r="G225" s="570">
        <f t="shared" si="40"/>
        <v>45000</v>
      </c>
      <c r="H225" s="570">
        <f t="shared" si="40"/>
        <v>45000</v>
      </c>
      <c r="I225" s="592">
        <f t="shared" si="38"/>
        <v>180</v>
      </c>
      <c r="J225" s="620">
        <f>AVERAGE(H225/G225*100)</f>
        <v>100</v>
      </c>
    </row>
    <row r="226" spans="1:10" ht="13.5">
      <c r="A226" s="562" t="s">
        <v>529</v>
      </c>
      <c r="B226" s="723"/>
      <c r="C226" s="576">
        <v>323</v>
      </c>
      <c r="D226" s="577" t="s">
        <v>119</v>
      </c>
      <c r="E226" s="582">
        <v>45000</v>
      </c>
      <c r="F226" s="571">
        <f>SUM(F227:F228)</f>
        <v>25000</v>
      </c>
      <c r="G226" s="571">
        <f>SUM(G227:G228)</f>
        <v>45000</v>
      </c>
      <c r="H226" s="571">
        <f>SUM(H227:H228)</f>
        <v>45000</v>
      </c>
      <c r="I226" s="592">
        <f t="shared" si="38"/>
        <v>180</v>
      </c>
      <c r="J226" s="620">
        <f>AVERAGE(H226/G226*100)</f>
        <v>100</v>
      </c>
    </row>
    <row r="227" spans="1:10" s="647" customFormat="1" ht="17.25">
      <c r="A227" s="562" t="s">
        <v>529</v>
      </c>
      <c r="B227" s="723"/>
      <c r="C227" s="576">
        <v>3237</v>
      </c>
      <c r="D227" s="577" t="s">
        <v>63</v>
      </c>
      <c r="E227" s="582">
        <v>15000</v>
      </c>
      <c r="F227" s="582">
        <v>15000</v>
      </c>
      <c r="G227" s="582">
        <v>15000</v>
      </c>
      <c r="H227" s="582">
        <v>15000</v>
      </c>
      <c r="I227" s="592">
        <f aca="true" t="shared" si="41" ref="I227:J229">AVERAGE(G227/F227*100)</f>
        <v>100</v>
      </c>
      <c r="J227" s="620">
        <f>AVERAGE(H227/G227*100)</f>
        <v>100</v>
      </c>
    </row>
    <row r="228" spans="1:10" ht="14.25" thickBot="1">
      <c r="A228" s="562" t="s">
        <v>529</v>
      </c>
      <c r="B228" s="730"/>
      <c r="C228" s="616">
        <v>3237</v>
      </c>
      <c r="D228" s="579" t="s">
        <v>226</v>
      </c>
      <c r="E228" s="594">
        <v>30000</v>
      </c>
      <c r="F228" s="594">
        <v>10000</v>
      </c>
      <c r="G228" s="594">
        <v>30000</v>
      </c>
      <c r="H228" s="594">
        <v>30000</v>
      </c>
      <c r="I228" s="597">
        <f t="shared" si="41"/>
        <v>300</v>
      </c>
      <c r="J228" s="625">
        <f t="shared" si="41"/>
        <v>100</v>
      </c>
    </row>
    <row r="229" spans="1:10" ht="18" thickBot="1">
      <c r="A229" s="821" t="s">
        <v>502</v>
      </c>
      <c r="B229" s="822"/>
      <c r="C229" s="822"/>
      <c r="D229" s="823"/>
      <c r="E229" s="646">
        <v>5000</v>
      </c>
      <c r="F229" s="646">
        <f>SUM(F232)</f>
        <v>5000</v>
      </c>
      <c r="G229" s="646">
        <f>SUM(G232)</f>
        <v>5000</v>
      </c>
      <c r="H229" s="646">
        <f>SUM(H232)</f>
        <v>5000</v>
      </c>
      <c r="I229" s="652">
        <f t="shared" si="41"/>
        <v>100</v>
      </c>
      <c r="J229" s="653">
        <f t="shared" si="41"/>
        <v>100</v>
      </c>
    </row>
    <row r="230" spans="1:10" s="671" customFormat="1" ht="15">
      <c r="A230" s="618"/>
      <c r="B230" s="607"/>
      <c r="C230" s="607"/>
      <c r="D230" s="613" t="s">
        <v>183</v>
      </c>
      <c r="E230" s="583"/>
      <c r="F230" s="581"/>
      <c r="G230" s="581"/>
      <c r="H230" s="581"/>
      <c r="I230" s="811">
        <f>AVERAGE(G232/F232*100)</f>
        <v>100</v>
      </c>
      <c r="J230" s="813">
        <f>AVERAGE(H232/G232*100)</f>
        <v>100</v>
      </c>
    </row>
    <row r="231" spans="1:10" s="474" customFormat="1" ht="13.5">
      <c r="A231" s="618"/>
      <c r="B231" s="607"/>
      <c r="C231" s="607"/>
      <c r="D231" s="613" t="s">
        <v>202</v>
      </c>
      <c r="E231" s="582"/>
      <c r="F231" s="581"/>
      <c r="G231" s="581"/>
      <c r="H231" s="581"/>
      <c r="I231" s="812"/>
      <c r="J231" s="814"/>
    </row>
    <row r="232" spans="1:10" ht="15">
      <c r="A232" s="672"/>
      <c r="B232" s="673"/>
      <c r="C232" s="673"/>
      <c r="D232" s="681" t="s">
        <v>472</v>
      </c>
      <c r="E232" s="674">
        <v>5000</v>
      </c>
      <c r="F232" s="670">
        <f>SUM(F233)</f>
        <v>5000</v>
      </c>
      <c r="G232" s="670">
        <f aca="true" t="shared" si="42" ref="G232:H234">SUM(G233)</f>
        <v>5000</v>
      </c>
      <c r="H232" s="670">
        <f t="shared" si="42"/>
        <v>5000</v>
      </c>
      <c r="I232" s="812"/>
      <c r="J232" s="814"/>
    </row>
    <row r="233" spans="1:10" ht="13.5">
      <c r="A233" s="643" t="s">
        <v>531</v>
      </c>
      <c r="B233" s="644"/>
      <c r="C233" s="589">
        <v>36</v>
      </c>
      <c r="D233" s="574" t="s">
        <v>223</v>
      </c>
      <c r="E233" s="588">
        <v>5000</v>
      </c>
      <c r="F233" s="570">
        <f>SUM(F234)</f>
        <v>5000</v>
      </c>
      <c r="G233" s="570">
        <f t="shared" si="42"/>
        <v>5000</v>
      </c>
      <c r="H233" s="570">
        <f t="shared" si="42"/>
        <v>5000</v>
      </c>
      <c r="I233" s="592">
        <f>AVERAGE(G233/F233*100)</f>
        <v>100</v>
      </c>
      <c r="J233" s="620">
        <f>AVERAGE(H233/G233*100)</f>
        <v>100</v>
      </c>
    </row>
    <row r="234" spans="1:10" s="647" customFormat="1" ht="17.25">
      <c r="A234" s="562" t="s">
        <v>531</v>
      </c>
      <c r="B234" s="587"/>
      <c r="C234" s="586">
        <v>363</v>
      </c>
      <c r="D234" s="577" t="s">
        <v>141</v>
      </c>
      <c r="E234" s="582">
        <v>5000</v>
      </c>
      <c r="F234" s="571">
        <f>SUM(F235)</f>
        <v>5000</v>
      </c>
      <c r="G234" s="571">
        <f t="shared" si="42"/>
        <v>5000</v>
      </c>
      <c r="H234" s="571">
        <f t="shared" si="42"/>
        <v>5000</v>
      </c>
      <c r="I234" s="592">
        <f>AVERAGE(G234/F234*100)</f>
        <v>100</v>
      </c>
      <c r="J234" s="620">
        <f>AVERAGE(H234/G234*100)</f>
        <v>100</v>
      </c>
    </row>
    <row r="235" spans="1:10" ht="14.25" thickBot="1">
      <c r="A235" s="562" t="s">
        <v>531</v>
      </c>
      <c r="B235" s="730"/>
      <c r="C235" s="615">
        <v>3631</v>
      </c>
      <c r="D235" s="579" t="s">
        <v>429</v>
      </c>
      <c r="E235" s="594">
        <v>5000</v>
      </c>
      <c r="F235" s="594">
        <v>5000</v>
      </c>
      <c r="G235" s="594">
        <v>5000</v>
      </c>
      <c r="H235" s="594">
        <v>5000</v>
      </c>
      <c r="I235" s="597">
        <f>AVERAGE(G235/F235*100)</f>
        <v>100</v>
      </c>
      <c r="J235" s="625">
        <f>AVERAGE(H236/G236*100)</f>
        <v>100</v>
      </c>
    </row>
    <row r="236" spans="1:10" ht="18" thickBot="1">
      <c r="A236" s="821" t="s">
        <v>503</v>
      </c>
      <c r="B236" s="822"/>
      <c r="C236" s="822"/>
      <c r="D236" s="823"/>
      <c r="E236" s="646">
        <v>200000</v>
      </c>
      <c r="F236" s="646">
        <f>SUM(F239)</f>
        <v>550000</v>
      </c>
      <c r="G236" s="646">
        <f>SUM(G239)</f>
        <v>550000</v>
      </c>
      <c r="H236" s="646">
        <f>SUM(H239)</f>
        <v>550000</v>
      </c>
      <c r="I236" s="652">
        <f>AVERAGE(G236/F236*100)</f>
        <v>100</v>
      </c>
      <c r="J236" s="653">
        <f>AVERAGE(H236/G236*100)</f>
        <v>100</v>
      </c>
    </row>
    <row r="237" spans="1:10" s="671" customFormat="1" ht="15">
      <c r="A237" s="618"/>
      <c r="B237" s="607"/>
      <c r="C237" s="607"/>
      <c r="D237" s="613" t="s">
        <v>473</v>
      </c>
      <c r="E237" s="583">
        <v>200000</v>
      </c>
      <c r="F237" s="581"/>
      <c r="G237" s="581"/>
      <c r="H237" s="581"/>
      <c r="I237" s="598"/>
      <c r="J237" s="627"/>
    </row>
    <row r="238" spans="1:10" s="474" customFormat="1" ht="13.5">
      <c r="A238" s="618"/>
      <c r="B238" s="607"/>
      <c r="C238" s="607"/>
      <c r="D238" s="613" t="s">
        <v>202</v>
      </c>
      <c r="E238" s="582">
        <v>200000</v>
      </c>
      <c r="F238" s="581"/>
      <c r="G238" s="581"/>
      <c r="H238" s="581"/>
      <c r="I238" s="598"/>
      <c r="J238" s="627"/>
    </row>
    <row r="239" spans="1:10" ht="15">
      <c r="A239" s="672"/>
      <c r="B239" s="673"/>
      <c r="C239" s="673"/>
      <c r="D239" s="681" t="s">
        <v>567</v>
      </c>
      <c r="E239" s="674">
        <v>200000</v>
      </c>
      <c r="F239" s="670">
        <f>SUM(F240)</f>
        <v>550000</v>
      </c>
      <c r="G239" s="670">
        <f aca="true" t="shared" si="43" ref="G239:H241">SUM(G240)</f>
        <v>550000</v>
      </c>
      <c r="H239" s="670">
        <f t="shared" si="43"/>
        <v>550000</v>
      </c>
      <c r="I239" s="678">
        <f aca="true" t="shared" si="44" ref="I239:J241">AVERAGE(G239/F239*100)</f>
        <v>100</v>
      </c>
      <c r="J239" s="619">
        <f t="shared" si="44"/>
        <v>100</v>
      </c>
    </row>
    <row r="240" spans="1:10" ht="13.5">
      <c r="A240" s="564" t="s">
        <v>532</v>
      </c>
      <c r="B240" s="573"/>
      <c r="C240" s="559">
        <v>38</v>
      </c>
      <c r="D240" s="574" t="s">
        <v>81</v>
      </c>
      <c r="E240" s="588">
        <v>200000</v>
      </c>
      <c r="F240" s="570">
        <f>SUM(F241)</f>
        <v>550000</v>
      </c>
      <c r="G240" s="570">
        <f t="shared" si="43"/>
        <v>550000</v>
      </c>
      <c r="H240" s="570">
        <f t="shared" si="43"/>
        <v>550000</v>
      </c>
      <c r="I240" s="592">
        <f t="shared" si="44"/>
        <v>100</v>
      </c>
      <c r="J240" s="620">
        <f t="shared" si="44"/>
        <v>100</v>
      </c>
    </row>
    <row r="241" spans="1:10" s="647" customFormat="1" ht="17.25">
      <c r="A241" s="560" t="s">
        <v>532</v>
      </c>
      <c r="B241" s="575"/>
      <c r="C241" s="576">
        <v>381</v>
      </c>
      <c r="D241" s="577" t="s">
        <v>38</v>
      </c>
      <c r="E241" s="582">
        <v>200000</v>
      </c>
      <c r="F241" s="571">
        <f>SUM(F242)</f>
        <v>550000</v>
      </c>
      <c r="G241" s="571">
        <f t="shared" si="43"/>
        <v>550000</v>
      </c>
      <c r="H241" s="571">
        <f t="shared" si="43"/>
        <v>550000</v>
      </c>
      <c r="I241" s="592">
        <f t="shared" si="44"/>
        <v>100</v>
      </c>
      <c r="J241" s="620">
        <f t="shared" si="44"/>
        <v>100</v>
      </c>
    </row>
    <row r="242" spans="1:10" ht="14.25" thickBot="1">
      <c r="A242" s="560" t="s">
        <v>532</v>
      </c>
      <c r="B242" s="730"/>
      <c r="C242" s="616">
        <v>3811</v>
      </c>
      <c r="D242" s="579" t="s">
        <v>85</v>
      </c>
      <c r="E242" s="594">
        <v>200000</v>
      </c>
      <c r="F242" s="594">
        <v>550000</v>
      </c>
      <c r="G242" s="594">
        <v>550000</v>
      </c>
      <c r="H242" s="594">
        <v>550000</v>
      </c>
      <c r="I242" s="597">
        <f aca="true" t="shared" si="45" ref="I242:J260">AVERAGE(G242/F242*100)</f>
        <v>100</v>
      </c>
      <c r="J242" s="625">
        <f t="shared" si="45"/>
        <v>100</v>
      </c>
    </row>
    <row r="243" spans="1:10" ht="18" thickBot="1">
      <c r="A243" s="821" t="s">
        <v>504</v>
      </c>
      <c r="B243" s="822"/>
      <c r="C243" s="822"/>
      <c r="D243" s="823"/>
      <c r="E243" s="648">
        <f>SUM(E246+E252)</f>
        <v>45000</v>
      </c>
      <c r="F243" s="648">
        <f>SUM(F246+F252)</f>
        <v>87000</v>
      </c>
      <c r="G243" s="648">
        <f>SUM(G246+G252)</f>
        <v>92000</v>
      </c>
      <c r="H243" s="648">
        <f>SUM(H246+H252)</f>
        <v>92000</v>
      </c>
      <c r="I243" s="652">
        <f t="shared" si="45"/>
        <v>105.74712643678161</v>
      </c>
      <c r="J243" s="653">
        <f t="shared" si="45"/>
        <v>100</v>
      </c>
    </row>
    <row r="244" spans="1:10" s="671" customFormat="1" ht="15">
      <c r="A244" s="618"/>
      <c r="B244" s="607"/>
      <c r="C244" s="607"/>
      <c r="D244" s="613" t="s">
        <v>232</v>
      </c>
      <c r="E244" s="583"/>
      <c r="F244" s="581"/>
      <c r="G244" s="581"/>
      <c r="H244" s="581"/>
      <c r="I244" s="811">
        <f>AVERAGE(G246/F246*100)</f>
        <v>100</v>
      </c>
      <c r="J244" s="813">
        <f>AVERAGE(H246/G246*100)</f>
        <v>100</v>
      </c>
    </row>
    <row r="245" spans="1:10" s="474" customFormat="1" ht="13.5">
      <c r="A245" s="618"/>
      <c r="B245" s="607"/>
      <c r="C245" s="607"/>
      <c r="D245" s="612" t="s">
        <v>214</v>
      </c>
      <c r="E245" s="582"/>
      <c r="F245" s="581"/>
      <c r="G245" s="581"/>
      <c r="H245" s="581"/>
      <c r="I245" s="812"/>
      <c r="J245" s="814"/>
    </row>
    <row r="246" spans="1:10" ht="15">
      <c r="A246" s="672"/>
      <c r="B246" s="673"/>
      <c r="C246" s="673"/>
      <c r="D246" s="681" t="s">
        <v>475</v>
      </c>
      <c r="E246" s="674">
        <v>20000</v>
      </c>
      <c r="F246" s="670">
        <f>SUM(F247)</f>
        <v>20000</v>
      </c>
      <c r="G246" s="670">
        <f aca="true" t="shared" si="46" ref="G246:H248">SUM(G247)</f>
        <v>20000</v>
      </c>
      <c r="H246" s="670">
        <f t="shared" si="46"/>
        <v>20000</v>
      </c>
      <c r="I246" s="812"/>
      <c r="J246" s="814"/>
    </row>
    <row r="247" spans="1:10" ht="13.5">
      <c r="A247" s="564" t="s">
        <v>533</v>
      </c>
      <c r="B247" s="573"/>
      <c r="C247" s="559">
        <v>38</v>
      </c>
      <c r="D247" s="574" t="s">
        <v>81</v>
      </c>
      <c r="E247" s="588">
        <v>20000</v>
      </c>
      <c r="F247" s="570">
        <f>SUM(F248)</f>
        <v>20000</v>
      </c>
      <c r="G247" s="570">
        <f t="shared" si="46"/>
        <v>20000</v>
      </c>
      <c r="H247" s="570">
        <f t="shared" si="46"/>
        <v>20000</v>
      </c>
      <c r="I247" s="592">
        <f t="shared" si="45"/>
        <v>100</v>
      </c>
      <c r="J247" s="620">
        <f>AVERAGE(H249/G249*100)</f>
        <v>100</v>
      </c>
    </row>
    <row r="248" spans="1:10" ht="13.5">
      <c r="A248" s="560" t="s">
        <v>533</v>
      </c>
      <c r="B248" s="723"/>
      <c r="C248" s="576">
        <v>381</v>
      </c>
      <c r="D248" s="577" t="s">
        <v>38</v>
      </c>
      <c r="E248" s="582">
        <v>20000</v>
      </c>
      <c r="F248" s="571">
        <f>SUM(F249)</f>
        <v>20000</v>
      </c>
      <c r="G248" s="571">
        <f t="shared" si="46"/>
        <v>20000</v>
      </c>
      <c r="H248" s="571">
        <f t="shared" si="46"/>
        <v>20000</v>
      </c>
      <c r="I248" s="592">
        <f t="shared" si="45"/>
        <v>100</v>
      </c>
      <c r="J248" s="620">
        <f t="shared" si="45"/>
        <v>100</v>
      </c>
    </row>
    <row r="249" spans="1:10" ht="14.25" thickBot="1">
      <c r="A249" s="624" t="s">
        <v>533</v>
      </c>
      <c r="B249" s="725"/>
      <c r="C249" s="601">
        <v>3811</v>
      </c>
      <c r="D249" s="602" t="s">
        <v>86</v>
      </c>
      <c r="E249" s="629">
        <v>20000</v>
      </c>
      <c r="F249" s="629">
        <v>20000</v>
      </c>
      <c r="G249" s="629">
        <v>20000</v>
      </c>
      <c r="H249" s="629">
        <v>20000</v>
      </c>
      <c r="I249" s="604">
        <f t="shared" si="45"/>
        <v>100</v>
      </c>
      <c r="J249" s="623">
        <f t="shared" si="45"/>
        <v>100</v>
      </c>
    </row>
    <row r="250" spans="1:10" s="671" customFormat="1" ht="15.75" thickTop="1">
      <c r="A250" s="618"/>
      <c r="B250" s="728"/>
      <c r="C250" s="607"/>
      <c r="D250" s="613" t="s">
        <v>232</v>
      </c>
      <c r="E250" s="583"/>
      <c r="F250" s="581"/>
      <c r="G250" s="581"/>
      <c r="H250" s="581"/>
      <c r="I250" s="811">
        <f>AVERAGE(G252/F252*100)</f>
        <v>107.46268656716418</v>
      </c>
      <c r="J250" s="813">
        <f>AVERAGE(H252/G252*100)</f>
        <v>100</v>
      </c>
    </row>
    <row r="251" spans="1:10" s="474" customFormat="1" ht="13.5">
      <c r="A251" s="618"/>
      <c r="B251" s="728"/>
      <c r="C251" s="607"/>
      <c r="D251" s="612" t="s">
        <v>235</v>
      </c>
      <c r="E251" s="582"/>
      <c r="F251" s="581"/>
      <c r="G251" s="581"/>
      <c r="H251" s="581"/>
      <c r="I251" s="812"/>
      <c r="J251" s="814"/>
    </row>
    <row r="252" spans="1:10" ht="15">
      <c r="A252" s="672"/>
      <c r="B252" s="729"/>
      <c r="C252" s="673"/>
      <c r="D252" s="681" t="s">
        <v>474</v>
      </c>
      <c r="E252" s="674">
        <v>25000</v>
      </c>
      <c r="F252" s="670">
        <f>SUM(F253)</f>
        <v>67000</v>
      </c>
      <c r="G252" s="670">
        <f>SUM(G253)</f>
        <v>72000</v>
      </c>
      <c r="H252" s="670">
        <f>SUM(H253)</f>
        <v>72000</v>
      </c>
      <c r="I252" s="812"/>
      <c r="J252" s="814"/>
    </row>
    <row r="253" spans="1:10" ht="13.5">
      <c r="A253" s="564" t="s">
        <v>534</v>
      </c>
      <c r="B253" s="724"/>
      <c r="C253" s="559">
        <v>32</v>
      </c>
      <c r="D253" s="574" t="s">
        <v>185</v>
      </c>
      <c r="E253" s="588">
        <v>25000</v>
      </c>
      <c r="F253" s="588">
        <f>SUM(F254+F257)</f>
        <v>67000</v>
      </c>
      <c r="G253" s="588">
        <f>SUM(G254+G257)</f>
        <v>72000</v>
      </c>
      <c r="H253" s="588">
        <f>SUM(H254+H257)</f>
        <v>72000</v>
      </c>
      <c r="I253" s="592">
        <f t="shared" si="45"/>
        <v>107.46268656716418</v>
      </c>
      <c r="J253" s="620">
        <f>AVERAGE(H255/G255*100)</f>
        <v>100</v>
      </c>
    </row>
    <row r="254" spans="1:10" ht="13.5">
      <c r="A254" s="560" t="s">
        <v>534</v>
      </c>
      <c r="B254" s="723"/>
      <c r="C254" s="576">
        <v>323</v>
      </c>
      <c r="D254" s="577" t="s">
        <v>57</v>
      </c>
      <c r="E254" s="582">
        <v>8000</v>
      </c>
      <c r="F254" s="571">
        <f>SUM(F255:F256)</f>
        <v>55000</v>
      </c>
      <c r="G254" s="571">
        <f>SUM(G255:G256)</f>
        <v>55000</v>
      </c>
      <c r="H254" s="571">
        <f>SUM(H255:H256)</f>
        <v>55000</v>
      </c>
      <c r="I254" s="592">
        <f t="shared" si="45"/>
        <v>100</v>
      </c>
      <c r="J254" s="620">
        <f>AVERAGE(H256/G256*100)</f>
        <v>100</v>
      </c>
    </row>
    <row r="255" spans="1:10" ht="13.5">
      <c r="A255" s="560" t="s">
        <v>534</v>
      </c>
      <c r="B255" s="723"/>
      <c r="C255" s="576">
        <v>3233</v>
      </c>
      <c r="D255" s="577" t="s">
        <v>60</v>
      </c>
      <c r="E255" s="582">
        <v>5000</v>
      </c>
      <c r="F255" s="582">
        <v>5000</v>
      </c>
      <c r="G255" s="582">
        <v>5000</v>
      </c>
      <c r="H255" s="582">
        <v>5000</v>
      </c>
      <c r="I255" s="592">
        <f t="shared" si="45"/>
        <v>100</v>
      </c>
      <c r="J255" s="620">
        <f>AVERAGE(H257/G257*100)</f>
        <v>100</v>
      </c>
    </row>
    <row r="256" spans="1:10" ht="13.5">
      <c r="A256" s="560" t="s">
        <v>534</v>
      </c>
      <c r="B256" s="723"/>
      <c r="C256" s="576">
        <v>3239</v>
      </c>
      <c r="D256" s="577" t="s">
        <v>65</v>
      </c>
      <c r="E256" s="582">
        <v>3000</v>
      </c>
      <c r="F256" s="582">
        <v>50000</v>
      </c>
      <c r="G256" s="582">
        <v>50000</v>
      </c>
      <c r="H256" s="582">
        <v>50000</v>
      </c>
      <c r="I256" s="592">
        <f t="shared" si="45"/>
        <v>100</v>
      </c>
      <c r="J256" s="620">
        <f>AVERAGE(H258/G258*100)</f>
        <v>100</v>
      </c>
    </row>
    <row r="257" spans="1:10" ht="13.5">
      <c r="A257" s="560" t="s">
        <v>534</v>
      </c>
      <c r="B257" s="723"/>
      <c r="C257" s="576">
        <v>329</v>
      </c>
      <c r="D257" s="577" t="s">
        <v>66</v>
      </c>
      <c r="E257" s="582">
        <v>17000</v>
      </c>
      <c r="F257" s="571">
        <f>SUM(F258:F259)</f>
        <v>12000</v>
      </c>
      <c r="G257" s="571">
        <f>SUM(G258:G259)</f>
        <v>17000</v>
      </c>
      <c r="H257" s="571">
        <f>SUM(H258:H259)</f>
        <v>17000</v>
      </c>
      <c r="I257" s="592">
        <f t="shared" si="45"/>
        <v>141.66666666666669</v>
      </c>
      <c r="J257" s="620">
        <f>AVERAGE(H259/G259*100)</f>
        <v>100</v>
      </c>
    </row>
    <row r="258" spans="1:10" s="714" customFormat="1" ht="13.5">
      <c r="A258" s="560" t="s">
        <v>534</v>
      </c>
      <c r="B258" s="723"/>
      <c r="C258" s="576">
        <v>3293</v>
      </c>
      <c r="D258" s="577" t="s">
        <v>69</v>
      </c>
      <c r="E258" s="571">
        <v>15000</v>
      </c>
      <c r="F258" s="571">
        <v>10000</v>
      </c>
      <c r="G258" s="571">
        <v>15000</v>
      </c>
      <c r="H258" s="571">
        <v>15000</v>
      </c>
      <c r="I258" s="592">
        <f t="shared" si="45"/>
        <v>150</v>
      </c>
      <c r="J258" s="620">
        <f t="shared" si="45"/>
        <v>100</v>
      </c>
    </row>
    <row r="259" spans="1:10" ht="14.25" thickBot="1">
      <c r="A259" s="560" t="s">
        <v>534</v>
      </c>
      <c r="B259" s="730"/>
      <c r="C259" s="616">
        <v>3299</v>
      </c>
      <c r="D259" s="579" t="s">
        <v>236</v>
      </c>
      <c r="E259" s="568">
        <v>2000</v>
      </c>
      <c r="F259" s="568">
        <v>2000</v>
      </c>
      <c r="G259" s="568">
        <v>2000</v>
      </c>
      <c r="H259" s="568">
        <v>2000</v>
      </c>
      <c r="I259" s="597">
        <f t="shared" si="45"/>
        <v>100</v>
      </c>
      <c r="J259" s="625">
        <f t="shared" si="45"/>
        <v>100</v>
      </c>
    </row>
    <row r="260" spans="1:10" ht="18" thickBot="1">
      <c r="A260" s="821" t="s">
        <v>505</v>
      </c>
      <c r="B260" s="822"/>
      <c r="C260" s="822"/>
      <c r="D260" s="823"/>
      <c r="E260" s="648">
        <v>70000</v>
      </c>
      <c r="F260" s="646">
        <f>SUM(F263)</f>
        <v>45000</v>
      </c>
      <c r="G260" s="646">
        <f>SUM(G263)</f>
        <v>50000</v>
      </c>
      <c r="H260" s="646">
        <f>SUM(H263)</f>
        <v>50000</v>
      </c>
      <c r="I260" s="652">
        <f t="shared" si="45"/>
        <v>111.11111111111111</v>
      </c>
      <c r="J260" s="653">
        <f t="shared" si="45"/>
        <v>100</v>
      </c>
    </row>
    <row r="261" spans="1:10" s="671" customFormat="1" ht="15">
      <c r="A261" s="618"/>
      <c r="B261" s="607"/>
      <c r="C261" s="607"/>
      <c r="D261" s="613" t="s">
        <v>239</v>
      </c>
      <c r="E261" s="583"/>
      <c r="F261" s="581"/>
      <c r="G261" s="581"/>
      <c r="H261" s="581"/>
      <c r="I261" s="811">
        <f>AVERAGE(G263/F263*100)</f>
        <v>111.11111111111111</v>
      </c>
      <c r="J261" s="813">
        <f>AVERAGE(H263/G263*100)</f>
        <v>100</v>
      </c>
    </row>
    <row r="262" spans="1:10" s="645" customFormat="1" ht="13.5">
      <c r="A262" s="618"/>
      <c r="B262" s="607"/>
      <c r="C262" s="607"/>
      <c r="D262" s="614" t="s">
        <v>214</v>
      </c>
      <c r="E262" s="582"/>
      <c r="F262" s="581"/>
      <c r="G262" s="581"/>
      <c r="H262" s="581"/>
      <c r="I262" s="812"/>
      <c r="J262" s="814"/>
    </row>
    <row r="263" spans="1:10" ht="15">
      <c r="A263" s="672"/>
      <c r="B263" s="673"/>
      <c r="C263" s="673"/>
      <c r="D263" s="681" t="s">
        <v>477</v>
      </c>
      <c r="E263" s="674">
        <v>70000</v>
      </c>
      <c r="F263" s="670">
        <f>SUM(F264)</f>
        <v>45000</v>
      </c>
      <c r="G263" s="670">
        <f>SUM(G264)</f>
        <v>50000</v>
      </c>
      <c r="H263" s="670">
        <f>SUM(H264)</f>
        <v>50000</v>
      </c>
      <c r="I263" s="812"/>
      <c r="J263" s="814"/>
    </row>
    <row r="264" spans="1:10" ht="13.5">
      <c r="A264" s="564" t="s">
        <v>535</v>
      </c>
      <c r="B264" s="724"/>
      <c r="C264" s="559">
        <v>38</v>
      </c>
      <c r="D264" s="574" t="s">
        <v>81</v>
      </c>
      <c r="E264" s="570">
        <v>70000</v>
      </c>
      <c r="F264" s="570">
        <f>SUM(F265+F267)</f>
        <v>45000</v>
      </c>
      <c r="G264" s="570">
        <f>SUM(G265+G267)</f>
        <v>50000</v>
      </c>
      <c r="H264" s="570">
        <f>SUM(H265+H267)</f>
        <v>50000</v>
      </c>
      <c r="I264" s="592">
        <f aca="true" t="shared" si="47" ref="I264:J275">AVERAGE(G264/F264*100)</f>
        <v>111.11111111111111</v>
      </c>
      <c r="J264" s="620">
        <f t="shared" si="47"/>
        <v>100</v>
      </c>
    </row>
    <row r="265" spans="1:10" ht="13.5">
      <c r="A265" s="560" t="s">
        <v>535</v>
      </c>
      <c r="B265" s="723"/>
      <c r="C265" s="576">
        <v>381</v>
      </c>
      <c r="D265" s="577" t="s">
        <v>38</v>
      </c>
      <c r="E265" s="571">
        <v>50000</v>
      </c>
      <c r="F265" s="571">
        <f>SUM(F266)</f>
        <v>20000</v>
      </c>
      <c r="G265" s="571">
        <f>SUM(G266)</f>
        <v>20000</v>
      </c>
      <c r="H265" s="571">
        <f>SUM(H266)</f>
        <v>20000</v>
      </c>
      <c r="I265" s="592">
        <f t="shared" si="47"/>
        <v>100</v>
      </c>
      <c r="J265" s="620">
        <f t="shared" si="47"/>
        <v>100</v>
      </c>
    </row>
    <row r="266" spans="1:10" ht="13.5">
      <c r="A266" s="560" t="s">
        <v>535</v>
      </c>
      <c r="B266" s="723"/>
      <c r="C266" s="576">
        <v>3811</v>
      </c>
      <c r="D266" s="577" t="s">
        <v>83</v>
      </c>
      <c r="E266" s="571">
        <v>50000</v>
      </c>
      <c r="F266" s="571">
        <v>20000</v>
      </c>
      <c r="G266" s="571">
        <v>20000</v>
      </c>
      <c r="H266" s="571">
        <v>20000</v>
      </c>
      <c r="I266" s="592">
        <f t="shared" si="47"/>
        <v>100</v>
      </c>
      <c r="J266" s="620">
        <f t="shared" si="47"/>
        <v>100</v>
      </c>
    </row>
    <row r="267" spans="1:10" s="714" customFormat="1" ht="13.5">
      <c r="A267" s="560" t="s">
        <v>535</v>
      </c>
      <c r="B267" s="723"/>
      <c r="C267" s="576">
        <v>382</v>
      </c>
      <c r="D267" s="577" t="s">
        <v>39</v>
      </c>
      <c r="E267" s="571">
        <v>20000</v>
      </c>
      <c r="F267" s="571">
        <f>SUM(F268)</f>
        <v>25000</v>
      </c>
      <c r="G267" s="571">
        <f>SUM(G268)</f>
        <v>30000</v>
      </c>
      <c r="H267" s="571">
        <f>SUM(H268)</f>
        <v>30000</v>
      </c>
      <c r="I267" s="592">
        <f t="shared" si="47"/>
        <v>120</v>
      </c>
      <c r="J267" s="620">
        <f t="shared" si="47"/>
        <v>100</v>
      </c>
    </row>
    <row r="268" spans="1:10" ht="14.25" thickBot="1">
      <c r="A268" s="560" t="s">
        <v>535</v>
      </c>
      <c r="B268" s="730"/>
      <c r="C268" s="616">
        <v>3821</v>
      </c>
      <c r="D268" s="579" t="s">
        <v>240</v>
      </c>
      <c r="E268" s="568">
        <v>20000</v>
      </c>
      <c r="F268" s="568">
        <v>25000</v>
      </c>
      <c r="G268" s="568">
        <v>30000</v>
      </c>
      <c r="H268" s="568">
        <v>30000</v>
      </c>
      <c r="I268" s="597">
        <f t="shared" si="47"/>
        <v>120</v>
      </c>
      <c r="J268" s="625">
        <f t="shared" si="47"/>
        <v>100</v>
      </c>
    </row>
    <row r="269" spans="1:10" ht="18" thickBot="1">
      <c r="A269" s="821" t="s">
        <v>510</v>
      </c>
      <c r="B269" s="822"/>
      <c r="C269" s="822"/>
      <c r="D269" s="823"/>
      <c r="E269" s="648">
        <f>SUM(E272+E278)</f>
        <v>19000</v>
      </c>
      <c r="F269" s="648">
        <f>SUM(F272+F278)</f>
        <v>28000</v>
      </c>
      <c r="G269" s="648">
        <f>SUM(G272+G278)</f>
        <v>23000</v>
      </c>
      <c r="H269" s="648">
        <f>SUM(H272+H278)</f>
        <v>23000</v>
      </c>
      <c r="I269" s="652">
        <f t="shared" si="47"/>
        <v>82.14285714285714</v>
      </c>
      <c r="J269" s="653">
        <f t="shared" si="47"/>
        <v>100</v>
      </c>
    </row>
    <row r="270" spans="1:10" s="671" customFormat="1" ht="15">
      <c r="A270" s="618"/>
      <c r="B270" s="607"/>
      <c r="C270" s="607"/>
      <c r="D270" s="613" t="s">
        <v>183</v>
      </c>
      <c r="E270" s="583"/>
      <c r="F270" s="581"/>
      <c r="G270" s="581"/>
      <c r="H270" s="581"/>
      <c r="I270" s="811">
        <f>AVERAGE(G272/F272*100)</f>
        <v>100</v>
      </c>
      <c r="J270" s="813">
        <f>AVERAGE(H272/G272*100)</f>
        <v>100</v>
      </c>
    </row>
    <row r="271" spans="1:10" s="474" customFormat="1" ht="13.5">
      <c r="A271" s="618"/>
      <c r="B271" s="607"/>
      <c r="C271" s="607"/>
      <c r="D271" s="612" t="s">
        <v>202</v>
      </c>
      <c r="E271" s="582"/>
      <c r="F271" s="581"/>
      <c r="G271" s="581"/>
      <c r="H271" s="581"/>
      <c r="I271" s="812"/>
      <c r="J271" s="814"/>
    </row>
    <row r="272" spans="1:10" ht="15">
      <c r="A272" s="672"/>
      <c r="B272" s="673"/>
      <c r="C272" s="673"/>
      <c r="D272" s="693" t="s">
        <v>476</v>
      </c>
      <c r="E272" s="674">
        <v>13000</v>
      </c>
      <c r="F272" s="670">
        <f>SUM(F273)</f>
        <v>13000</v>
      </c>
      <c r="G272" s="670">
        <f aca="true" t="shared" si="48" ref="G272:H274">SUM(G273)</f>
        <v>13000</v>
      </c>
      <c r="H272" s="670">
        <f t="shared" si="48"/>
        <v>13000</v>
      </c>
      <c r="I272" s="812"/>
      <c r="J272" s="814"/>
    </row>
    <row r="273" spans="1:10" ht="13.5">
      <c r="A273" s="564" t="s">
        <v>536</v>
      </c>
      <c r="B273" s="573"/>
      <c r="C273" s="559">
        <v>38</v>
      </c>
      <c r="D273" s="574" t="s">
        <v>81</v>
      </c>
      <c r="E273" s="570">
        <v>13000</v>
      </c>
      <c r="F273" s="570">
        <f>SUM(F274)</f>
        <v>13000</v>
      </c>
      <c r="G273" s="570">
        <f t="shared" si="48"/>
        <v>13000</v>
      </c>
      <c r="H273" s="570">
        <f t="shared" si="48"/>
        <v>13000</v>
      </c>
      <c r="I273" s="592">
        <f t="shared" si="47"/>
        <v>100</v>
      </c>
      <c r="J273" s="620">
        <f>AVERAGE(H273/G273*100)</f>
        <v>100</v>
      </c>
    </row>
    <row r="274" spans="1:10" ht="13.5">
      <c r="A274" s="560" t="s">
        <v>536</v>
      </c>
      <c r="B274" s="723"/>
      <c r="C274" s="576">
        <v>381</v>
      </c>
      <c r="D274" s="577" t="s">
        <v>38</v>
      </c>
      <c r="E274" s="571">
        <v>13000</v>
      </c>
      <c r="F274" s="571">
        <f>SUM(F275)</f>
        <v>13000</v>
      </c>
      <c r="G274" s="571">
        <f t="shared" si="48"/>
        <v>13000</v>
      </c>
      <c r="H274" s="571">
        <f t="shared" si="48"/>
        <v>13000</v>
      </c>
      <c r="I274" s="592">
        <f t="shared" si="47"/>
        <v>100</v>
      </c>
      <c r="J274" s="620">
        <f>AVERAGE(H274/G274*100)</f>
        <v>100</v>
      </c>
    </row>
    <row r="275" spans="1:10" ht="14.25" thickBot="1">
      <c r="A275" s="624" t="s">
        <v>536</v>
      </c>
      <c r="B275" s="725"/>
      <c r="C275" s="601">
        <v>3811</v>
      </c>
      <c r="D275" s="602" t="s">
        <v>420</v>
      </c>
      <c r="E275" s="603">
        <v>13000</v>
      </c>
      <c r="F275" s="603">
        <v>13000</v>
      </c>
      <c r="G275" s="603">
        <v>13000</v>
      </c>
      <c r="H275" s="603">
        <v>13000</v>
      </c>
      <c r="I275" s="604">
        <f t="shared" si="47"/>
        <v>100</v>
      </c>
      <c r="J275" s="623">
        <f>AVERAGE(H275/G275*100)</f>
        <v>100</v>
      </c>
    </row>
    <row r="276" spans="1:10" s="671" customFormat="1" ht="15.75" thickTop="1">
      <c r="A276" s="618"/>
      <c r="B276" s="728"/>
      <c r="C276" s="607"/>
      <c r="D276" s="613" t="s">
        <v>183</v>
      </c>
      <c r="E276" s="583"/>
      <c r="F276" s="581"/>
      <c r="G276" s="581"/>
      <c r="H276" s="581"/>
      <c r="I276" s="811">
        <f>AVERAGE(G278/F278*100)</f>
        <v>66.66666666666666</v>
      </c>
      <c r="J276" s="813">
        <f>AVERAGE(H278/G278*100)</f>
        <v>100</v>
      </c>
    </row>
    <row r="277" spans="1:10" s="474" customFormat="1" ht="13.5">
      <c r="A277" s="618"/>
      <c r="B277" s="728"/>
      <c r="C277" s="607"/>
      <c r="D277" s="612" t="s">
        <v>202</v>
      </c>
      <c r="E277" s="582"/>
      <c r="F277" s="581"/>
      <c r="G277" s="581"/>
      <c r="H277" s="581"/>
      <c r="I277" s="812"/>
      <c r="J277" s="814"/>
    </row>
    <row r="278" spans="1:10" ht="15">
      <c r="A278" s="672"/>
      <c r="B278" s="729"/>
      <c r="C278" s="673"/>
      <c r="D278" s="681" t="s">
        <v>478</v>
      </c>
      <c r="E278" s="674">
        <v>6000</v>
      </c>
      <c r="F278" s="670">
        <f>SUM(F279)</f>
        <v>15000</v>
      </c>
      <c r="G278" s="670">
        <f aca="true" t="shared" si="49" ref="G278:H280">SUM(G279)</f>
        <v>10000</v>
      </c>
      <c r="H278" s="670">
        <f t="shared" si="49"/>
        <v>10000</v>
      </c>
      <c r="I278" s="812"/>
      <c r="J278" s="814"/>
    </row>
    <row r="279" spans="1:10" s="572" customFormat="1" ht="13.5">
      <c r="A279" s="564" t="s">
        <v>537</v>
      </c>
      <c r="B279" s="724"/>
      <c r="C279" s="559">
        <v>38</v>
      </c>
      <c r="D279" s="574" t="s">
        <v>81</v>
      </c>
      <c r="E279" s="570">
        <v>6000</v>
      </c>
      <c r="F279" s="570">
        <f>SUM(F280)</f>
        <v>15000</v>
      </c>
      <c r="G279" s="570">
        <f t="shared" si="49"/>
        <v>10000</v>
      </c>
      <c r="H279" s="570">
        <f t="shared" si="49"/>
        <v>10000</v>
      </c>
      <c r="I279" s="592">
        <f aca="true" t="shared" si="50" ref="I279:I288">AVERAGE(G279/F279*100)</f>
        <v>66.66666666666666</v>
      </c>
      <c r="J279" s="620">
        <f>AVERAGE(H279/G279*100)</f>
        <v>100</v>
      </c>
    </row>
    <row r="280" spans="1:10" s="647" customFormat="1" ht="17.25">
      <c r="A280" s="560" t="s">
        <v>537</v>
      </c>
      <c r="B280" s="723"/>
      <c r="C280" s="576">
        <v>381</v>
      </c>
      <c r="D280" s="577" t="s">
        <v>38</v>
      </c>
      <c r="E280" s="571">
        <v>6000</v>
      </c>
      <c r="F280" s="571">
        <f>SUM(F281)</f>
        <v>15000</v>
      </c>
      <c r="G280" s="571">
        <f t="shared" si="49"/>
        <v>10000</v>
      </c>
      <c r="H280" s="571">
        <f t="shared" si="49"/>
        <v>10000</v>
      </c>
      <c r="I280" s="592">
        <f t="shared" si="50"/>
        <v>66.66666666666666</v>
      </c>
      <c r="J280" s="620">
        <f>AVERAGE(H280/G280*100)</f>
        <v>100</v>
      </c>
    </row>
    <row r="281" spans="1:10" ht="14.25" thickBot="1">
      <c r="A281" s="560" t="s">
        <v>537</v>
      </c>
      <c r="B281" s="730"/>
      <c r="C281" s="616">
        <v>3811</v>
      </c>
      <c r="D281" s="579" t="s">
        <v>233</v>
      </c>
      <c r="E281" s="568">
        <v>6000</v>
      </c>
      <c r="F281" s="568">
        <v>15000</v>
      </c>
      <c r="G281" s="568">
        <v>10000</v>
      </c>
      <c r="H281" s="568">
        <v>10000</v>
      </c>
      <c r="I281" s="597">
        <f t="shared" si="50"/>
        <v>66.66666666666666</v>
      </c>
      <c r="J281" s="625">
        <f>AVERAGE(H281/G281*100)</f>
        <v>100</v>
      </c>
    </row>
    <row r="282" spans="1:10" ht="18" thickBot="1">
      <c r="A282" s="821" t="s">
        <v>506</v>
      </c>
      <c r="B282" s="822"/>
      <c r="C282" s="822"/>
      <c r="D282" s="823"/>
      <c r="E282" s="646">
        <v>40000</v>
      </c>
      <c r="F282" s="646">
        <f>SUM(F285+F291)</f>
        <v>200000</v>
      </c>
      <c r="G282" s="646">
        <f>SUM(G285+G291)</f>
        <v>280000</v>
      </c>
      <c r="H282" s="646">
        <f>SUM(H285+H291)</f>
        <v>300000</v>
      </c>
      <c r="I282" s="652">
        <f t="shared" si="50"/>
        <v>140</v>
      </c>
      <c r="J282" s="653">
        <f>AVERAGE(H282/G282*100)</f>
        <v>107.14285714285714</v>
      </c>
    </row>
    <row r="283" spans="1:10" s="671" customFormat="1" ht="15">
      <c r="A283" s="618"/>
      <c r="B283" s="607"/>
      <c r="C283" s="607"/>
      <c r="D283" s="613" t="s">
        <v>245</v>
      </c>
      <c r="E283" s="583"/>
      <c r="F283" s="581"/>
      <c r="G283" s="581"/>
      <c r="H283" s="581"/>
      <c r="I283" s="811">
        <f>AVERAGE(G285/F285*100)</f>
        <v>150</v>
      </c>
      <c r="J283" s="813">
        <f>AVERAGE(H285/G285*100)</f>
        <v>100</v>
      </c>
    </row>
    <row r="284" spans="1:10" s="474" customFormat="1" ht="13.5">
      <c r="A284" s="618"/>
      <c r="B284" s="607"/>
      <c r="C284" s="607"/>
      <c r="D284" s="612" t="s">
        <v>200</v>
      </c>
      <c r="E284" s="582"/>
      <c r="F284" s="581"/>
      <c r="G284" s="581"/>
      <c r="H284" s="581"/>
      <c r="I284" s="812"/>
      <c r="J284" s="814"/>
    </row>
    <row r="285" spans="1:10" ht="15">
      <c r="A285" s="672"/>
      <c r="B285" s="729"/>
      <c r="C285" s="673"/>
      <c r="D285" s="681" t="s">
        <v>479</v>
      </c>
      <c r="E285" s="674">
        <v>40000</v>
      </c>
      <c r="F285" s="670">
        <f>SUM(F286)</f>
        <v>100000</v>
      </c>
      <c r="G285" s="670">
        <f aca="true" t="shared" si="51" ref="G285:H287">SUM(G286)</f>
        <v>150000</v>
      </c>
      <c r="H285" s="670">
        <f t="shared" si="51"/>
        <v>150000</v>
      </c>
      <c r="I285" s="812"/>
      <c r="J285" s="814"/>
    </row>
    <row r="286" spans="1:10" ht="13.5">
      <c r="A286" s="564" t="s">
        <v>538</v>
      </c>
      <c r="B286" s="724"/>
      <c r="C286" s="559">
        <v>32</v>
      </c>
      <c r="D286" s="574" t="s">
        <v>185</v>
      </c>
      <c r="E286" s="588">
        <v>40000</v>
      </c>
      <c r="F286" s="570">
        <f>SUM(F287)</f>
        <v>100000</v>
      </c>
      <c r="G286" s="570">
        <f t="shared" si="51"/>
        <v>150000</v>
      </c>
      <c r="H286" s="570">
        <f t="shared" si="51"/>
        <v>150000</v>
      </c>
      <c r="I286" s="592">
        <f t="shared" si="50"/>
        <v>150</v>
      </c>
      <c r="J286" s="620">
        <f>AVERAGE(H286/G286*100)</f>
        <v>100</v>
      </c>
    </row>
    <row r="287" spans="1:10" ht="13.5">
      <c r="A287" s="560" t="s">
        <v>538</v>
      </c>
      <c r="B287" s="723"/>
      <c r="C287" s="576">
        <v>323</v>
      </c>
      <c r="D287" s="577" t="s">
        <v>57</v>
      </c>
      <c r="E287" s="582">
        <v>40000</v>
      </c>
      <c r="F287" s="571">
        <f>SUM(F288)</f>
        <v>100000</v>
      </c>
      <c r="G287" s="571">
        <f t="shared" si="51"/>
        <v>150000</v>
      </c>
      <c r="H287" s="571">
        <f t="shared" si="51"/>
        <v>150000</v>
      </c>
      <c r="I287" s="592">
        <f t="shared" si="50"/>
        <v>150</v>
      </c>
      <c r="J287" s="620">
        <f>AVERAGE(H287/G287*100)</f>
        <v>100</v>
      </c>
    </row>
    <row r="288" spans="1:10" ht="14.25" thickBot="1">
      <c r="A288" s="624" t="s">
        <v>538</v>
      </c>
      <c r="B288" s="725"/>
      <c r="C288" s="601">
        <v>3234</v>
      </c>
      <c r="D288" s="602" t="s">
        <v>61</v>
      </c>
      <c r="E288" s="629">
        <v>40000</v>
      </c>
      <c r="F288" s="629">
        <v>100000</v>
      </c>
      <c r="G288" s="629">
        <v>150000</v>
      </c>
      <c r="H288" s="629">
        <v>150000</v>
      </c>
      <c r="I288" s="604">
        <f t="shared" si="50"/>
        <v>150</v>
      </c>
      <c r="J288" s="623">
        <f>AVERAGE(H288/G288*100)</f>
        <v>100</v>
      </c>
    </row>
    <row r="289" spans="1:10" s="671" customFormat="1" ht="15.75" thickTop="1">
      <c r="A289" s="618"/>
      <c r="B289" s="728"/>
      <c r="C289" s="607"/>
      <c r="D289" s="613" t="s">
        <v>245</v>
      </c>
      <c r="E289" s="583"/>
      <c r="F289" s="581"/>
      <c r="G289" s="581"/>
      <c r="H289" s="581"/>
      <c r="I289" s="811">
        <f>AVERAGE(G291/F291*100)</f>
        <v>130</v>
      </c>
      <c r="J289" s="813">
        <f>AVERAGE(H291/G291*100)</f>
        <v>115.38461538461537</v>
      </c>
    </row>
    <row r="290" spans="1:10" s="474" customFormat="1" ht="13.5">
      <c r="A290" s="618"/>
      <c r="B290" s="728"/>
      <c r="C290" s="607"/>
      <c r="D290" s="612" t="s">
        <v>200</v>
      </c>
      <c r="E290" s="582"/>
      <c r="F290" s="581"/>
      <c r="G290" s="581"/>
      <c r="H290" s="581"/>
      <c r="I290" s="812"/>
      <c r="J290" s="814"/>
    </row>
    <row r="291" spans="1:10" ht="30.75">
      <c r="A291" s="672"/>
      <c r="B291" s="729"/>
      <c r="C291" s="673"/>
      <c r="D291" s="681" t="s">
        <v>568</v>
      </c>
      <c r="E291" s="674">
        <v>0</v>
      </c>
      <c r="F291" s="670">
        <f>SUM(F292)</f>
        <v>100000</v>
      </c>
      <c r="G291" s="670">
        <f>SUM(G292)</f>
        <v>130000</v>
      </c>
      <c r="H291" s="670">
        <f>SUM(H292)</f>
        <v>150000</v>
      </c>
      <c r="I291" s="812"/>
      <c r="J291" s="814"/>
    </row>
    <row r="292" spans="1:10" ht="13.5">
      <c r="A292" s="564" t="s">
        <v>539</v>
      </c>
      <c r="B292" s="724"/>
      <c r="C292" s="559">
        <v>32</v>
      </c>
      <c r="D292" s="574" t="s">
        <v>185</v>
      </c>
      <c r="E292" s="588">
        <v>0</v>
      </c>
      <c r="F292" s="570">
        <f aca="true" t="shared" si="52" ref="F292:H293">SUM(F293)</f>
        <v>100000</v>
      </c>
      <c r="G292" s="570">
        <f t="shared" si="52"/>
        <v>130000</v>
      </c>
      <c r="H292" s="570">
        <f t="shared" si="52"/>
        <v>150000</v>
      </c>
      <c r="I292" s="592">
        <f aca="true" t="shared" si="53" ref="I292:I306">AVERAGE(G292/F292*100)</f>
        <v>130</v>
      </c>
      <c r="J292" s="620">
        <f aca="true" t="shared" si="54" ref="J292:J298">AVERAGE(H292/G292*100)</f>
        <v>115.38461538461537</v>
      </c>
    </row>
    <row r="293" spans="1:10" s="474" customFormat="1" ht="13.5">
      <c r="A293" s="560" t="s">
        <v>539</v>
      </c>
      <c r="B293" s="723"/>
      <c r="C293" s="576">
        <v>322</v>
      </c>
      <c r="D293" s="577" t="s">
        <v>53</v>
      </c>
      <c r="E293" s="582">
        <v>0</v>
      </c>
      <c r="F293" s="571">
        <f>SUM(F294)</f>
        <v>100000</v>
      </c>
      <c r="G293" s="571">
        <f t="shared" si="52"/>
        <v>130000</v>
      </c>
      <c r="H293" s="571">
        <f t="shared" si="52"/>
        <v>150000</v>
      </c>
      <c r="I293" s="592">
        <f t="shared" si="53"/>
        <v>130</v>
      </c>
      <c r="J293" s="620">
        <f t="shared" si="54"/>
        <v>115.38461538461537</v>
      </c>
    </row>
    <row r="294" spans="1:10" ht="14.25" thickBot="1">
      <c r="A294" s="560" t="s">
        <v>539</v>
      </c>
      <c r="B294" s="723"/>
      <c r="C294" s="576">
        <v>3225</v>
      </c>
      <c r="D294" s="577" t="s">
        <v>195</v>
      </c>
      <c r="E294" s="582">
        <v>0</v>
      </c>
      <c r="F294" s="582">
        <v>100000</v>
      </c>
      <c r="G294" s="582">
        <v>130000</v>
      </c>
      <c r="H294" s="582">
        <v>150000</v>
      </c>
      <c r="I294" s="592">
        <f t="shared" si="53"/>
        <v>130</v>
      </c>
      <c r="J294" s="620">
        <f t="shared" si="54"/>
        <v>115.38461538461537</v>
      </c>
    </row>
    <row r="295" spans="1:10" ht="13.5" customHeight="1" hidden="1">
      <c r="A295" s="564" t="s">
        <v>539</v>
      </c>
      <c r="B295" s="724"/>
      <c r="C295" s="559">
        <v>36</v>
      </c>
      <c r="D295" s="574" t="s">
        <v>141</v>
      </c>
      <c r="E295" s="588">
        <v>0</v>
      </c>
      <c r="F295" s="570">
        <f aca="true" t="shared" si="55" ref="F295:H296">SUM(F296)</f>
        <v>0</v>
      </c>
      <c r="G295" s="570">
        <f t="shared" si="55"/>
        <v>0</v>
      </c>
      <c r="H295" s="570">
        <f t="shared" si="55"/>
        <v>0</v>
      </c>
      <c r="I295" s="592" t="e">
        <f>AVERAGE(G295/F295*100)</f>
        <v>#DIV/0!</v>
      </c>
      <c r="J295" s="620">
        <v>0</v>
      </c>
    </row>
    <row r="296" spans="1:10" s="647" customFormat="1" ht="17.25" customHeight="1" hidden="1">
      <c r="A296" s="560" t="s">
        <v>539</v>
      </c>
      <c r="B296" s="723"/>
      <c r="C296" s="576">
        <v>363</v>
      </c>
      <c r="D296" s="577" t="s">
        <v>141</v>
      </c>
      <c r="E296" s="582">
        <v>0</v>
      </c>
      <c r="F296" s="571">
        <f t="shared" si="55"/>
        <v>0</v>
      </c>
      <c r="G296" s="571">
        <f t="shared" si="55"/>
        <v>0</v>
      </c>
      <c r="H296" s="571">
        <f t="shared" si="55"/>
        <v>0</v>
      </c>
      <c r="I296" s="592" t="e">
        <f>AVERAGE(G296/F296*100)</f>
        <v>#DIV/0!</v>
      </c>
      <c r="J296" s="620">
        <v>0</v>
      </c>
    </row>
    <row r="297" spans="1:10" ht="15" customHeight="1" hidden="1" thickBot="1">
      <c r="A297" s="560" t="s">
        <v>539</v>
      </c>
      <c r="B297" s="730"/>
      <c r="C297" s="616">
        <v>3632</v>
      </c>
      <c r="D297" s="579" t="s">
        <v>452</v>
      </c>
      <c r="E297" s="594">
        <v>0</v>
      </c>
      <c r="F297" s="594">
        <v>0</v>
      </c>
      <c r="G297" s="594">
        <v>0</v>
      </c>
      <c r="H297" s="594">
        <v>0</v>
      </c>
      <c r="I297" s="597" t="e">
        <f>AVERAGE(G297/F297*100)</f>
        <v>#DIV/0!</v>
      </c>
      <c r="J297" s="625">
        <v>0</v>
      </c>
    </row>
    <row r="298" spans="1:10" ht="18" thickBot="1">
      <c r="A298" s="821" t="s">
        <v>507</v>
      </c>
      <c r="B298" s="822"/>
      <c r="C298" s="822"/>
      <c r="D298" s="823"/>
      <c r="E298" s="648">
        <f>SUM(E301+E309+E319+E337+E343+E349+E355+E361)</f>
        <v>1830000</v>
      </c>
      <c r="F298" s="648">
        <f>SUM(F301+F309+F319+F325+F331+F337+F343+F349+F355+F361+F367+F375+F381+F387+F393)</f>
        <v>1707000</v>
      </c>
      <c r="G298" s="648">
        <f>SUM(G301+G309+G319+G325+G331+G337+G343+G349+G355+G361+G367+G375+G381+G387+G393)</f>
        <v>1780000</v>
      </c>
      <c r="H298" s="648">
        <f>SUM(H301+H309+H319+H325+H331+H337+H343+H349+H355+H361+H367+H375+H381+H387+H393)</f>
        <v>1480000</v>
      </c>
      <c r="I298" s="652">
        <f t="shared" si="53"/>
        <v>104.27650849443468</v>
      </c>
      <c r="J298" s="653">
        <f t="shared" si="54"/>
        <v>83.14606741573034</v>
      </c>
    </row>
    <row r="299" spans="1:10" s="671" customFormat="1" ht="27.75">
      <c r="A299" s="618"/>
      <c r="B299" s="607"/>
      <c r="C299" s="607"/>
      <c r="D299" s="613" t="s">
        <v>251</v>
      </c>
      <c r="E299" s="583"/>
      <c r="F299" s="581"/>
      <c r="G299" s="581"/>
      <c r="H299" s="581"/>
      <c r="I299" s="811">
        <f>AVERAGE(G301/F301*100)</f>
        <v>117.64705882352942</v>
      </c>
      <c r="J299" s="813">
        <f>AVERAGE(H301/G301*100)</f>
        <v>100</v>
      </c>
    </row>
    <row r="300" spans="1:10" s="474" customFormat="1" ht="13.5">
      <c r="A300" s="618"/>
      <c r="B300" s="607"/>
      <c r="C300" s="607"/>
      <c r="D300" s="612" t="s">
        <v>200</v>
      </c>
      <c r="E300" s="582"/>
      <c r="F300" s="581"/>
      <c r="G300" s="581"/>
      <c r="H300" s="581"/>
      <c r="I300" s="812"/>
      <c r="J300" s="814"/>
    </row>
    <row r="301" spans="1:10" ht="15">
      <c r="A301" s="672"/>
      <c r="B301" s="673"/>
      <c r="C301" s="673"/>
      <c r="D301" s="681" t="s">
        <v>480</v>
      </c>
      <c r="E301" s="674">
        <v>390000</v>
      </c>
      <c r="F301" s="670">
        <f>SUM(F302)</f>
        <v>170000</v>
      </c>
      <c r="G301" s="670">
        <f>SUM(G302)</f>
        <v>200000</v>
      </c>
      <c r="H301" s="670">
        <f>SUM(H302)</f>
        <v>200000</v>
      </c>
      <c r="I301" s="812"/>
      <c r="J301" s="814"/>
    </row>
    <row r="302" spans="1:10" ht="13.5">
      <c r="A302" s="564" t="s">
        <v>540</v>
      </c>
      <c r="B302" s="724"/>
      <c r="C302" s="559">
        <v>32</v>
      </c>
      <c r="D302" s="574" t="s">
        <v>185</v>
      </c>
      <c r="E302" s="570">
        <v>390000</v>
      </c>
      <c r="F302" s="570">
        <f>SUM(F303+F305)</f>
        <v>170000</v>
      </c>
      <c r="G302" s="570">
        <f>SUM(G303+G305)</f>
        <v>200000</v>
      </c>
      <c r="H302" s="570">
        <f>SUM(H303+H305)</f>
        <v>200000</v>
      </c>
      <c r="I302" s="592">
        <f t="shared" si="53"/>
        <v>117.64705882352942</v>
      </c>
      <c r="J302" s="620">
        <f>AVERAGE(H302/G302*100)</f>
        <v>100</v>
      </c>
    </row>
    <row r="303" spans="1:10" ht="13.5">
      <c r="A303" s="560" t="s">
        <v>540</v>
      </c>
      <c r="B303" s="723"/>
      <c r="C303" s="576">
        <v>322</v>
      </c>
      <c r="D303" s="577" t="s">
        <v>53</v>
      </c>
      <c r="E303" s="571">
        <v>250000</v>
      </c>
      <c r="F303" s="571">
        <f>SUM(F304)</f>
        <v>120000</v>
      </c>
      <c r="G303" s="571">
        <f>SUM(G304)</f>
        <v>150000</v>
      </c>
      <c r="H303" s="571">
        <f>SUM(H304)</f>
        <v>150000</v>
      </c>
      <c r="I303" s="592">
        <f t="shared" si="53"/>
        <v>125</v>
      </c>
      <c r="J303" s="620">
        <f>AVERAGE(H303/G303*100)</f>
        <v>100</v>
      </c>
    </row>
    <row r="304" spans="1:10" ht="13.5">
      <c r="A304" s="560" t="s">
        <v>540</v>
      </c>
      <c r="B304" s="723"/>
      <c r="C304" s="576">
        <v>3223</v>
      </c>
      <c r="D304" s="577" t="s">
        <v>55</v>
      </c>
      <c r="E304" s="571">
        <v>250000</v>
      </c>
      <c r="F304" s="571">
        <v>120000</v>
      </c>
      <c r="G304" s="571">
        <v>150000</v>
      </c>
      <c r="H304" s="571">
        <v>150000</v>
      </c>
      <c r="I304" s="592">
        <f t="shared" si="53"/>
        <v>125</v>
      </c>
      <c r="J304" s="620">
        <f>AVERAGE(H304/G304*100)</f>
        <v>100</v>
      </c>
    </row>
    <row r="305" spans="1:10" ht="13.5">
      <c r="A305" s="560" t="s">
        <v>540</v>
      </c>
      <c r="B305" s="723"/>
      <c r="C305" s="576">
        <v>323</v>
      </c>
      <c r="D305" s="577" t="s">
        <v>57</v>
      </c>
      <c r="E305" s="571">
        <v>140000</v>
      </c>
      <c r="F305" s="571">
        <f>SUM(F306)</f>
        <v>50000</v>
      </c>
      <c r="G305" s="571">
        <f>SUM(G306)</f>
        <v>50000</v>
      </c>
      <c r="H305" s="571">
        <f>SUM(H306)</f>
        <v>50000</v>
      </c>
      <c r="I305" s="592">
        <f t="shared" si="53"/>
        <v>100</v>
      </c>
      <c r="J305" s="620">
        <f>AVERAGE(H305/G305*100)</f>
        <v>100</v>
      </c>
    </row>
    <row r="306" spans="1:10" ht="14.25" thickBot="1">
      <c r="A306" s="624" t="s">
        <v>540</v>
      </c>
      <c r="B306" s="725"/>
      <c r="C306" s="601">
        <v>3232</v>
      </c>
      <c r="D306" s="602" t="s">
        <v>247</v>
      </c>
      <c r="E306" s="603">
        <v>140000</v>
      </c>
      <c r="F306" s="603">
        <v>50000</v>
      </c>
      <c r="G306" s="603">
        <v>50000</v>
      </c>
      <c r="H306" s="603">
        <v>50000</v>
      </c>
      <c r="I306" s="604">
        <f t="shared" si="53"/>
        <v>100</v>
      </c>
      <c r="J306" s="623">
        <f>AVERAGE(H306/G306*100)</f>
        <v>100</v>
      </c>
    </row>
    <row r="307" spans="1:10" s="671" customFormat="1" ht="28.5" thickTop="1">
      <c r="A307" s="618"/>
      <c r="B307" s="728"/>
      <c r="C307" s="607"/>
      <c r="D307" s="613" t="s">
        <v>251</v>
      </c>
      <c r="E307" s="583"/>
      <c r="F307" s="581"/>
      <c r="G307" s="581"/>
      <c r="H307" s="581"/>
      <c r="I307" s="811">
        <f>AVERAGE(G309/F309*100)</f>
        <v>100</v>
      </c>
      <c r="J307" s="813">
        <f>AVERAGE(H309/G309*100)</f>
        <v>100</v>
      </c>
    </row>
    <row r="308" spans="1:10" s="474" customFormat="1" ht="13.5">
      <c r="A308" s="618"/>
      <c r="B308" s="728"/>
      <c r="C308" s="607"/>
      <c r="D308" s="612" t="s">
        <v>200</v>
      </c>
      <c r="E308" s="582"/>
      <c r="F308" s="581"/>
      <c r="G308" s="581"/>
      <c r="H308" s="581"/>
      <c r="I308" s="812"/>
      <c r="J308" s="814"/>
    </row>
    <row r="309" spans="1:10" ht="15">
      <c r="A309" s="672"/>
      <c r="B309" s="729"/>
      <c r="C309" s="673"/>
      <c r="D309" s="681" t="s">
        <v>481</v>
      </c>
      <c r="E309" s="674">
        <v>30000</v>
      </c>
      <c r="F309" s="670">
        <f>SUM(F310+F314)</f>
        <v>45000</v>
      </c>
      <c r="G309" s="670">
        <f>SUM(G310+G314)</f>
        <v>45000</v>
      </c>
      <c r="H309" s="670">
        <f>SUM(H310+H314)</f>
        <v>45000</v>
      </c>
      <c r="I309" s="812"/>
      <c r="J309" s="814"/>
    </row>
    <row r="310" spans="1:10" ht="13.5">
      <c r="A310" s="564" t="s">
        <v>541</v>
      </c>
      <c r="B310" s="724"/>
      <c r="C310" s="559">
        <v>32</v>
      </c>
      <c r="D310" s="574" t="s">
        <v>185</v>
      </c>
      <c r="E310" s="570">
        <v>30000</v>
      </c>
      <c r="F310" s="570">
        <f>SUM(F311)</f>
        <v>45000</v>
      </c>
      <c r="G310" s="570">
        <f>SUM(G311)</f>
        <v>45000</v>
      </c>
      <c r="H310" s="570">
        <f>SUM(H311)</f>
        <v>45000</v>
      </c>
      <c r="I310" s="592">
        <f aca="true" t="shared" si="56" ref="I310:I316">AVERAGE(G310/F310*100)</f>
        <v>100</v>
      </c>
      <c r="J310" s="620">
        <f>AVERAGE(H310/G310*100)</f>
        <v>100</v>
      </c>
    </row>
    <row r="311" spans="1:10" ht="13.5">
      <c r="A311" s="560" t="s">
        <v>541</v>
      </c>
      <c r="B311" s="723"/>
      <c r="C311" s="576">
        <v>323</v>
      </c>
      <c r="D311" s="577" t="s">
        <v>57</v>
      </c>
      <c r="E311" s="571">
        <v>30000</v>
      </c>
      <c r="F311" s="571">
        <f>SUM(F312:F313)</f>
        <v>45000</v>
      </c>
      <c r="G311" s="571">
        <f>SUM(G312:G313)</f>
        <v>45000</v>
      </c>
      <c r="H311" s="571">
        <f>SUM(H312:H313)</f>
        <v>45000</v>
      </c>
      <c r="I311" s="592">
        <f t="shared" si="56"/>
        <v>100</v>
      </c>
      <c r="J311" s="620">
        <f>AVERAGE(H311/G311*100)</f>
        <v>100</v>
      </c>
    </row>
    <row r="312" spans="1:10" s="474" customFormat="1" ht="13.5">
      <c r="A312" s="560" t="s">
        <v>541</v>
      </c>
      <c r="B312" s="723"/>
      <c r="C312" s="576">
        <v>3234</v>
      </c>
      <c r="D312" s="577" t="s">
        <v>439</v>
      </c>
      <c r="E312" s="571"/>
      <c r="F312" s="571">
        <v>25000</v>
      </c>
      <c r="G312" s="571">
        <v>25000</v>
      </c>
      <c r="H312" s="571">
        <v>25000</v>
      </c>
      <c r="I312" s="592">
        <f t="shared" si="56"/>
        <v>100</v>
      </c>
      <c r="J312" s="620">
        <f>AVERAGE(H312/G312*100)</f>
        <v>100</v>
      </c>
    </row>
    <row r="313" spans="1:10" ht="14.25" thickBot="1">
      <c r="A313" s="624" t="s">
        <v>541</v>
      </c>
      <c r="B313" s="725"/>
      <c r="C313" s="601">
        <v>3232</v>
      </c>
      <c r="D313" s="602" t="s">
        <v>247</v>
      </c>
      <c r="E313" s="603">
        <v>30000</v>
      </c>
      <c r="F313" s="603">
        <v>20000</v>
      </c>
      <c r="G313" s="603">
        <v>20000</v>
      </c>
      <c r="H313" s="603">
        <v>20000</v>
      </c>
      <c r="I313" s="604">
        <f t="shared" si="56"/>
        <v>100</v>
      </c>
      <c r="J313" s="623">
        <f>AVERAGE(H313/G313*100)</f>
        <v>100</v>
      </c>
    </row>
    <row r="314" spans="1:10" ht="14.25" hidden="1" thickTop="1">
      <c r="A314" s="712" t="s">
        <v>541</v>
      </c>
      <c r="B314" s="722"/>
      <c r="C314" s="606">
        <v>42</v>
      </c>
      <c r="D314" s="578" t="s">
        <v>255</v>
      </c>
      <c r="E314" s="595">
        <v>66500</v>
      </c>
      <c r="F314" s="595">
        <f aca="true" t="shared" si="57" ref="F314:H315">SUM(F315)</f>
        <v>0</v>
      </c>
      <c r="G314" s="595">
        <f t="shared" si="57"/>
        <v>0</v>
      </c>
      <c r="H314" s="595">
        <f t="shared" si="57"/>
        <v>0</v>
      </c>
      <c r="I314" s="599" t="e">
        <f t="shared" si="56"/>
        <v>#DIV/0!</v>
      </c>
      <c r="J314" s="619">
        <v>0</v>
      </c>
    </row>
    <row r="315" spans="1:10" ht="13.5" hidden="1">
      <c r="A315" s="560" t="s">
        <v>541</v>
      </c>
      <c r="B315" s="723"/>
      <c r="C315" s="576">
        <v>421</v>
      </c>
      <c r="D315" s="577" t="s">
        <v>98</v>
      </c>
      <c r="E315" s="571">
        <v>66500</v>
      </c>
      <c r="F315" s="571">
        <f t="shared" si="57"/>
        <v>0</v>
      </c>
      <c r="G315" s="571">
        <f t="shared" si="57"/>
        <v>0</v>
      </c>
      <c r="H315" s="571">
        <f t="shared" si="57"/>
        <v>0</v>
      </c>
      <c r="I315" s="592" t="e">
        <f t="shared" si="56"/>
        <v>#DIV/0!</v>
      </c>
      <c r="J315" s="620">
        <v>0</v>
      </c>
    </row>
    <row r="316" spans="1:10" ht="14.25" hidden="1" thickBot="1">
      <c r="A316" s="624" t="s">
        <v>541</v>
      </c>
      <c r="B316" s="725"/>
      <c r="C316" s="601">
        <v>4214</v>
      </c>
      <c r="D316" s="602" t="s">
        <v>442</v>
      </c>
      <c r="E316" s="603">
        <v>66500</v>
      </c>
      <c r="F316" s="603">
        <v>0</v>
      </c>
      <c r="G316" s="603">
        <v>0</v>
      </c>
      <c r="H316" s="603">
        <v>0</v>
      </c>
      <c r="I316" s="604" t="e">
        <f t="shared" si="56"/>
        <v>#DIV/0!</v>
      </c>
      <c r="J316" s="623">
        <v>0</v>
      </c>
    </row>
    <row r="317" spans="1:10" s="671" customFormat="1" ht="28.5" thickTop="1">
      <c r="A317" s="618"/>
      <c r="B317" s="728"/>
      <c r="C317" s="607"/>
      <c r="D317" s="613" t="s">
        <v>251</v>
      </c>
      <c r="E317" s="583"/>
      <c r="F317" s="581"/>
      <c r="G317" s="581"/>
      <c r="H317" s="581"/>
      <c r="I317" s="811">
        <f>AVERAGE(G319/F319*100)</f>
        <v>125</v>
      </c>
      <c r="J317" s="813">
        <f>AVERAGE(H319/G319*100)</f>
        <v>120</v>
      </c>
    </row>
    <row r="318" spans="1:10" s="474" customFormat="1" ht="13.5">
      <c r="A318" s="618"/>
      <c r="B318" s="728"/>
      <c r="C318" s="607"/>
      <c r="D318" s="612" t="s">
        <v>248</v>
      </c>
      <c r="E318" s="582"/>
      <c r="F318" s="581"/>
      <c r="G318" s="581"/>
      <c r="H318" s="581"/>
      <c r="I318" s="812"/>
      <c r="J318" s="814"/>
    </row>
    <row r="319" spans="1:10" ht="15">
      <c r="A319" s="672"/>
      <c r="B319" s="729"/>
      <c r="C319" s="673"/>
      <c r="D319" s="681" t="s">
        <v>482</v>
      </c>
      <c r="E319" s="674">
        <v>350000</v>
      </c>
      <c r="F319" s="670">
        <f>SUM(F320)</f>
        <v>200000</v>
      </c>
      <c r="G319" s="670">
        <f aca="true" t="shared" si="58" ref="G319:H321">SUM(G320)</f>
        <v>250000</v>
      </c>
      <c r="H319" s="670">
        <f t="shared" si="58"/>
        <v>300000</v>
      </c>
      <c r="I319" s="812"/>
      <c r="J319" s="814"/>
    </row>
    <row r="320" spans="1:10" ht="13.5">
      <c r="A320" s="564" t="s">
        <v>542</v>
      </c>
      <c r="B320" s="724"/>
      <c r="C320" s="559">
        <v>32</v>
      </c>
      <c r="D320" s="574" t="s">
        <v>185</v>
      </c>
      <c r="E320" s="570">
        <v>350000</v>
      </c>
      <c r="F320" s="570">
        <f>SUM(F321)</f>
        <v>200000</v>
      </c>
      <c r="G320" s="570">
        <f t="shared" si="58"/>
        <v>250000</v>
      </c>
      <c r="H320" s="570">
        <f t="shared" si="58"/>
        <v>300000</v>
      </c>
      <c r="I320" s="592">
        <f aca="true" t="shared" si="59" ref="I320:J322">AVERAGE(G320/F320*100)</f>
        <v>125</v>
      </c>
      <c r="J320" s="620">
        <f t="shared" si="59"/>
        <v>120</v>
      </c>
    </row>
    <row r="321" spans="1:10" ht="13.5">
      <c r="A321" s="560" t="s">
        <v>542</v>
      </c>
      <c r="B321" s="723"/>
      <c r="C321" s="576">
        <v>323</v>
      </c>
      <c r="D321" s="577" t="s">
        <v>57</v>
      </c>
      <c r="E321" s="571">
        <v>350000</v>
      </c>
      <c r="F321" s="571">
        <f>SUM(F322)</f>
        <v>200000</v>
      </c>
      <c r="G321" s="571">
        <f t="shared" si="58"/>
        <v>250000</v>
      </c>
      <c r="H321" s="571">
        <f t="shared" si="58"/>
        <v>300000</v>
      </c>
      <c r="I321" s="592">
        <f t="shared" si="59"/>
        <v>125</v>
      </c>
      <c r="J321" s="620">
        <f t="shared" si="59"/>
        <v>120</v>
      </c>
    </row>
    <row r="322" spans="1:10" ht="14.25" thickBot="1">
      <c r="A322" s="624" t="s">
        <v>542</v>
      </c>
      <c r="B322" s="725"/>
      <c r="C322" s="601">
        <v>3232</v>
      </c>
      <c r="D322" s="602" t="s">
        <v>247</v>
      </c>
      <c r="E322" s="603">
        <v>350000</v>
      </c>
      <c r="F322" s="603">
        <v>200000</v>
      </c>
      <c r="G322" s="603">
        <v>250000</v>
      </c>
      <c r="H322" s="603">
        <v>300000</v>
      </c>
      <c r="I322" s="604">
        <f t="shared" si="59"/>
        <v>125</v>
      </c>
      <c r="J322" s="623">
        <f t="shared" si="59"/>
        <v>120</v>
      </c>
    </row>
    <row r="323" spans="1:10" s="671" customFormat="1" ht="28.5" thickTop="1">
      <c r="A323" s="618"/>
      <c r="B323" s="728"/>
      <c r="C323" s="607"/>
      <c r="D323" s="613" t="s">
        <v>251</v>
      </c>
      <c r="E323" s="583"/>
      <c r="F323" s="581"/>
      <c r="G323" s="581"/>
      <c r="H323" s="581"/>
      <c r="I323" s="811">
        <f>AVERAGE(G325/F325*100)</f>
        <v>0</v>
      </c>
      <c r="J323" s="813">
        <v>0</v>
      </c>
    </row>
    <row r="324" spans="1:10" s="474" customFormat="1" ht="13.5">
      <c r="A324" s="618"/>
      <c r="B324" s="728"/>
      <c r="C324" s="607"/>
      <c r="D324" s="612" t="s">
        <v>248</v>
      </c>
      <c r="E324" s="582"/>
      <c r="F324" s="581"/>
      <c r="G324" s="581"/>
      <c r="H324" s="581"/>
      <c r="I324" s="812"/>
      <c r="J324" s="814"/>
    </row>
    <row r="325" spans="1:10" ht="15">
      <c r="A325" s="672"/>
      <c r="B325" s="729"/>
      <c r="C325" s="673"/>
      <c r="D325" s="681" t="s">
        <v>569</v>
      </c>
      <c r="E325" s="674">
        <v>350000</v>
      </c>
      <c r="F325" s="670">
        <f>SUM(F326)</f>
        <v>200000</v>
      </c>
      <c r="G325" s="670">
        <f aca="true" t="shared" si="60" ref="G325:H327">SUM(G326)</f>
        <v>0</v>
      </c>
      <c r="H325" s="670">
        <f t="shared" si="60"/>
        <v>0</v>
      </c>
      <c r="I325" s="812"/>
      <c r="J325" s="814"/>
    </row>
    <row r="326" spans="1:10" ht="13.5">
      <c r="A326" s="564" t="s">
        <v>543</v>
      </c>
      <c r="B326" s="724"/>
      <c r="C326" s="559">
        <v>32</v>
      </c>
      <c r="D326" s="574" t="s">
        <v>185</v>
      </c>
      <c r="E326" s="570">
        <v>350000</v>
      </c>
      <c r="F326" s="570">
        <f>SUM(F327)</f>
        <v>200000</v>
      </c>
      <c r="G326" s="570">
        <f t="shared" si="60"/>
        <v>0</v>
      </c>
      <c r="H326" s="570">
        <f t="shared" si="60"/>
        <v>0</v>
      </c>
      <c r="I326" s="592">
        <f>AVERAGE(G326/F326*100)</f>
        <v>0</v>
      </c>
      <c r="J326" s="620">
        <v>0</v>
      </c>
    </row>
    <row r="327" spans="1:10" ht="13.5">
      <c r="A327" s="560" t="s">
        <v>543</v>
      </c>
      <c r="B327" s="723"/>
      <c r="C327" s="576">
        <v>323</v>
      </c>
      <c r="D327" s="577" t="s">
        <v>57</v>
      </c>
      <c r="E327" s="571">
        <v>350000</v>
      </c>
      <c r="F327" s="571">
        <f>SUM(F328)</f>
        <v>200000</v>
      </c>
      <c r="G327" s="571">
        <f t="shared" si="60"/>
        <v>0</v>
      </c>
      <c r="H327" s="571">
        <f t="shared" si="60"/>
        <v>0</v>
      </c>
      <c r="I327" s="592">
        <f>AVERAGE(G327/F327*100)</f>
        <v>0</v>
      </c>
      <c r="J327" s="620">
        <v>0</v>
      </c>
    </row>
    <row r="328" spans="1:10" ht="14.25" thickBot="1">
      <c r="A328" s="624" t="s">
        <v>543</v>
      </c>
      <c r="B328" s="725"/>
      <c r="C328" s="601">
        <v>3232</v>
      </c>
      <c r="D328" s="602" t="s">
        <v>247</v>
      </c>
      <c r="E328" s="603">
        <v>350000</v>
      </c>
      <c r="F328" s="603">
        <v>200000</v>
      </c>
      <c r="G328" s="603">
        <v>0</v>
      </c>
      <c r="H328" s="603">
        <v>0</v>
      </c>
      <c r="I328" s="604">
        <f>AVERAGE(G328/F328*100)</f>
        <v>0</v>
      </c>
      <c r="J328" s="623">
        <v>0</v>
      </c>
    </row>
    <row r="329" spans="1:10" s="671" customFormat="1" ht="28.5" thickTop="1">
      <c r="A329" s="708"/>
      <c r="B329" s="731"/>
      <c r="C329" s="147"/>
      <c r="D329" s="613" t="s">
        <v>251</v>
      </c>
      <c r="E329" s="583"/>
      <c r="F329" s="581"/>
      <c r="G329" s="581"/>
      <c r="H329" s="581"/>
      <c r="I329" s="811">
        <f>AVERAGE(G331/F331*100)</f>
        <v>0</v>
      </c>
      <c r="J329" s="813">
        <v>0</v>
      </c>
    </row>
    <row r="330" spans="1:10" s="474" customFormat="1" ht="13.5">
      <c r="A330" s="708"/>
      <c r="B330" s="731"/>
      <c r="C330" s="147"/>
      <c r="D330" s="612" t="s">
        <v>248</v>
      </c>
      <c r="E330" s="582"/>
      <c r="F330" s="581"/>
      <c r="G330" s="581"/>
      <c r="H330" s="581"/>
      <c r="I330" s="812"/>
      <c r="J330" s="814"/>
    </row>
    <row r="331" spans="1:10" ht="15">
      <c r="A331" s="709"/>
      <c r="B331" s="732"/>
      <c r="C331" s="176"/>
      <c r="D331" s="681" t="s">
        <v>601</v>
      </c>
      <c r="E331" s="674">
        <v>350000</v>
      </c>
      <c r="F331" s="670">
        <f>SUM(F332)</f>
        <v>350000</v>
      </c>
      <c r="G331" s="670">
        <f aca="true" t="shared" si="61" ref="G331:H333">SUM(G332)</f>
        <v>0</v>
      </c>
      <c r="H331" s="670">
        <f t="shared" si="61"/>
        <v>0</v>
      </c>
      <c r="I331" s="812"/>
      <c r="J331" s="814"/>
    </row>
    <row r="332" spans="1:10" ht="13.5">
      <c r="A332" s="564" t="s">
        <v>544</v>
      </c>
      <c r="B332" s="724"/>
      <c r="C332" s="559">
        <v>32</v>
      </c>
      <c r="D332" s="574" t="s">
        <v>185</v>
      </c>
      <c r="E332" s="570">
        <v>350000</v>
      </c>
      <c r="F332" s="570">
        <f>SUM(F333)</f>
        <v>350000</v>
      </c>
      <c r="G332" s="570">
        <f t="shared" si="61"/>
        <v>0</v>
      </c>
      <c r="H332" s="570">
        <f t="shared" si="61"/>
        <v>0</v>
      </c>
      <c r="I332" s="592">
        <f>AVERAGE(G332/F332*100)</f>
        <v>0</v>
      </c>
      <c r="J332" s="620">
        <v>0</v>
      </c>
    </row>
    <row r="333" spans="1:10" ht="13.5">
      <c r="A333" s="560" t="s">
        <v>544</v>
      </c>
      <c r="B333" s="723"/>
      <c r="C333" s="576">
        <v>323</v>
      </c>
      <c r="D333" s="577" t="s">
        <v>57</v>
      </c>
      <c r="E333" s="571">
        <v>350000</v>
      </c>
      <c r="F333" s="571">
        <f>SUM(F334)</f>
        <v>350000</v>
      </c>
      <c r="G333" s="571">
        <f t="shared" si="61"/>
        <v>0</v>
      </c>
      <c r="H333" s="571">
        <f t="shared" si="61"/>
        <v>0</v>
      </c>
      <c r="I333" s="592">
        <f>AVERAGE(G333/F333*100)</f>
        <v>0</v>
      </c>
      <c r="J333" s="620">
        <v>0</v>
      </c>
    </row>
    <row r="334" spans="1:10" ht="14.25" thickBot="1">
      <c r="A334" s="624" t="s">
        <v>544</v>
      </c>
      <c r="B334" s="725"/>
      <c r="C334" s="601">
        <v>3232</v>
      </c>
      <c r="D334" s="602" t="s">
        <v>247</v>
      </c>
      <c r="E334" s="603">
        <v>350000</v>
      </c>
      <c r="F334" s="603">
        <v>350000</v>
      </c>
      <c r="G334" s="603">
        <v>0</v>
      </c>
      <c r="H334" s="603">
        <v>0</v>
      </c>
      <c r="I334" s="604">
        <f>AVERAGE(G334/F334*100)</f>
        <v>0</v>
      </c>
      <c r="J334" s="623">
        <v>0</v>
      </c>
    </row>
    <row r="335" spans="1:10" s="671" customFormat="1" ht="28.5" thickTop="1">
      <c r="A335" s="618"/>
      <c r="B335" s="728"/>
      <c r="C335" s="607"/>
      <c r="D335" s="613" t="s">
        <v>251</v>
      </c>
      <c r="E335" s="583"/>
      <c r="F335" s="581"/>
      <c r="G335" s="581"/>
      <c r="H335" s="581"/>
      <c r="I335" s="811">
        <f>AVERAGE(G337/F337*100)</f>
        <v>100</v>
      </c>
      <c r="J335" s="813">
        <f>AVERAGE(H337/G337*100)</f>
        <v>75</v>
      </c>
    </row>
    <row r="336" spans="1:10" s="474" customFormat="1" ht="13.5">
      <c r="A336" s="618"/>
      <c r="B336" s="728"/>
      <c r="C336" s="607"/>
      <c r="D336" s="612" t="s">
        <v>248</v>
      </c>
      <c r="E336" s="582"/>
      <c r="F336" s="581"/>
      <c r="G336" s="581"/>
      <c r="H336" s="581"/>
      <c r="I336" s="812"/>
      <c r="J336" s="814"/>
    </row>
    <row r="337" spans="1:10" ht="15">
      <c r="A337" s="672"/>
      <c r="B337" s="729"/>
      <c r="C337" s="673"/>
      <c r="D337" s="681" t="s">
        <v>602</v>
      </c>
      <c r="E337" s="674">
        <v>750000</v>
      </c>
      <c r="F337" s="670">
        <f>SUM(F338)</f>
        <v>400000</v>
      </c>
      <c r="G337" s="670">
        <f aca="true" t="shared" si="62" ref="G337:H339">SUM(G338)</f>
        <v>400000</v>
      </c>
      <c r="H337" s="670">
        <f t="shared" si="62"/>
        <v>300000</v>
      </c>
      <c r="I337" s="812"/>
      <c r="J337" s="814"/>
    </row>
    <row r="338" spans="1:10" ht="13.5">
      <c r="A338" s="564" t="s">
        <v>545</v>
      </c>
      <c r="B338" s="724"/>
      <c r="C338" s="559">
        <v>32</v>
      </c>
      <c r="D338" s="574" t="s">
        <v>185</v>
      </c>
      <c r="E338" s="570">
        <v>750000</v>
      </c>
      <c r="F338" s="570">
        <f>SUM(F339)</f>
        <v>400000</v>
      </c>
      <c r="G338" s="570">
        <f t="shared" si="62"/>
        <v>400000</v>
      </c>
      <c r="H338" s="570">
        <f t="shared" si="62"/>
        <v>300000</v>
      </c>
      <c r="I338" s="592">
        <f aca="true" t="shared" si="63" ref="I338:J340">AVERAGE(G338/F338*100)</f>
        <v>100</v>
      </c>
      <c r="J338" s="620">
        <f t="shared" si="63"/>
        <v>75</v>
      </c>
    </row>
    <row r="339" spans="1:10" ht="13.5">
      <c r="A339" s="560" t="s">
        <v>545</v>
      </c>
      <c r="B339" s="723"/>
      <c r="C339" s="576">
        <v>323</v>
      </c>
      <c r="D339" s="577" t="s">
        <v>57</v>
      </c>
      <c r="E339" s="571">
        <v>750000</v>
      </c>
      <c r="F339" s="571">
        <f>SUM(F340)</f>
        <v>400000</v>
      </c>
      <c r="G339" s="571">
        <f t="shared" si="62"/>
        <v>400000</v>
      </c>
      <c r="H339" s="571">
        <f t="shared" si="62"/>
        <v>300000</v>
      </c>
      <c r="I339" s="592">
        <f t="shared" si="63"/>
        <v>100</v>
      </c>
      <c r="J339" s="620">
        <f t="shared" si="63"/>
        <v>75</v>
      </c>
    </row>
    <row r="340" spans="1:10" ht="14.25" thickBot="1">
      <c r="A340" s="624" t="s">
        <v>545</v>
      </c>
      <c r="B340" s="725"/>
      <c r="C340" s="601">
        <v>3232</v>
      </c>
      <c r="D340" s="602" t="s">
        <v>247</v>
      </c>
      <c r="E340" s="603">
        <v>750000</v>
      </c>
      <c r="F340" s="603">
        <v>400000</v>
      </c>
      <c r="G340" s="603">
        <v>400000</v>
      </c>
      <c r="H340" s="603">
        <v>300000</v>
      </c>
      <c r="I340" s="604">
        <f t="shared" si="63"/>
        <v>100</v>
      </c>
      <c r="J340" s="623">
        <f t="shared" si="63"/>
        <v>75</v>
      </c>
    </row>
    <row r="341" spans="1:10" s="671" customFormat="1" ht="28.5" thickTop="1">
      <c r="A341" s="618"/>
      <c r="B341" s="728"/>
      <c r="C341" s="607"/>
      <c r="D341" s="613" t="s">
        <v>251</v>
      </c>
      <c r="E341" s="583"/>
      <c r="F341" s="581"/>
      <c r="G341" s="581"/>
      <c r="H341" s="581"/>
      <c r="I341" s="811">
        <f>AVERAGE(G343/F343*100)</f>
        <v>100</v>
      </c>
      <c r="J341" s="813">
        <f>AVERAGE(H343/G343*100)</f>
        <v>150</v>
      </c>
    </row>
    <row r="342" spans="1:10" s="474" customFormat="1" ht="13.5">
      <c r="A342" s="618"/>
      <c r="B342" s="728"/>
      <c r="C342" s="607"/>
      <c r="D342" s="612" t="s">
        <v>248</v>
      </c>
      <c r="E342" s="582"/>
      <c r="F342" s="581"/>
      <c r="G342" s="581"/>
      <c r="H342" s="581"/>
      <c r="I342" s="812"/>
      <c r="J342" s="814"/>
    </row>
    <row r="343" spans="1:10" ht="15">
      <c r="A343" s="672"/>
      <c r="B343" s="729"/>
      <c r="C343" s="673"/>
      <c r="D343" s="681" t="s">
        <v>603</v>
      </c>
      <c r="E343" s="674">
        <v>120000</v>
      </c>
      <c r="F343" s="670">
        <f>SUM(F344)</f>
        <v>100000</v>
      </c>
      <c r="G343" s="670">
        <f aca="true" t="shared" si="64" ref="G343:H345">SUM(G344)</f>
        <v>100000</v>
      </c>
      <c r="H343" s="670">
        <f t="shared" si="64"/>
        <v>150000</v>
      </c>
      <c r="I343" s="812"/>
      <c r="J343" s="814"/>
    </row>
    <row r="344" spans="1:10" ht="13.5">
      <c r="A344" s="564" t="s">
        <v>546</v>
      </c>
      <c r="B344" s="724"/>
      <c r="C344" s="559">
        <v>32</v>
      </c>
      <c r="D344" s="574" t="s">
        <v>185</v>
      </c>
      <c r="E344" s="570">
        <v>120000</v>
      </c>
      <c r="F344" s="570">
        <f>SUM(F345)</f>
        <v>100000</v>
      </c>
      <c r="G344" s="570">
        <f t="shared" si="64"/>
        <v>100000</v>
      </c>
      <c r="H344" s="570">
        <f t="shared" si="64"/>
        <v>150000</v>
      </c>
      <c r="I344" s="592">
        <f aca="true" t="shared" si="65" ref="I344:I358">AVERAGE(G344/F344*100)</f>
        <v>100</v>
      </c>
      <c r="J344" s="620">
        <f>AVERAGE(H344/G344*100)</f>
        <v>150</v>
      </c>
    </row>
    <row r="345" spans="1:10" ht="13.5">
      <c r="A345" s="560" t="s">
        <v>546</v>
      </c>
      <c r="B345" s="723"/>
      <c r="C345" s="576">
        <v>323</v>
      </c>
      <c r="D345" s="577" t="s">
        <v>57</v>
      </c>
      <c r="E345" s="571">
        <v>120000</v>
      </c>
      <c r="F345" s="571">
        <f>SUM(F346)</f>
        <v>100000</v>
      </c>
      <c r="G345" s="571">
        <f t="shared" si="64"/>
        <v>100000</v>
      </c>
      <c r="H345" s="571">
        <f t="shared" si="64"/>
        <v>150000</v>
      </c>
      <c r="I345" s="592">
        <f t="shared" si="65"/>
        <v>100</v>
      </c>
      <c r="J345" s="620">
        <f>AVERAGE(H345/G345*100)</f>
        <v>150</v>
      </c>
    </row>
    <row r="346" spans="1:10" ht="14.25" thickBot="1">
      <c r="A346" s="624" t="s">
        <v>546</v>
      </c>
      <c r="B346" s="725"/>
      <c r="C346" s="601">
        <v>3232</v>
      </c>
      <c r="D346" s="602" t="s">
        <v>247</v>
      </c>
      <c r="E346" s="603">
        <v>120000</v>
      </c>
      <c r="F346" s="603">
        <v>100000</v>
      </c>
      <c r="G346" s="603">
        <v>100000</v>
      </c>
      <c r="H346" s="603">
        <v>150000</v>
      </c>
      <c r="I346" s="604">
        <f t="shared" si="65"/>
        <v>100</v>
      </c>
      <c r="J346" s="623">
        <f>AVERAGE(H346/G346*100)</f>
        <v>150</v>
      </c>
    </row>
    <row r="347" spans="1:10" s="671" customFormat="1" ht="28.5" thickTop="1">
      <c r="A347" s="618"/>
      <c r="B347" s="728"/>
      <c r="C347" s="607"/>
      <c r="D347" s="613" t="s">
        <v>251</v>
      </c>
      <c r="E347" s="583"/>
      <c r="F347" s="581"/>
      <c r="G347" s="581"/>
      <c r="H347" s="581"/>
      <c r="I347" s="811">
        <f>AVERAGE(G349/F349*100)</f>
        <v>100</v>
      </c>
      <c r="J347" s="813">
        <f>AVERAGE(H349/G349*100)</f>
        <v>100</v>
      </c>
    </row>
    <row r="348" spans="1:10" s="474" customFormat="1" ht="13.5">
      <c r="A348" s="618"/>
      <c r="B348" s="728"/>
      <c r="C348" s="607"/>
      <c r="D348" s="612" t="s">
        <v>248</v>
      </c>
      <c r="E348" s="582"/>
      <c r="F348" s="581"/>
      <c r="G348" s="581"/>
      <c r="H348" s="581"/>
      <c r="I348" s="812"/>
      <c r="J348" s="814"/>
    </row>
    <row r="349" spans="1:10" ht="15">
      <c r="A349" s="672"/>
      <c r="B349" s="729"/>
      <c r="C349" s="673"/>
      <c r="D349" s="681" t="s">
        <v>604</v>
      </c>
      <c r="E349" s="674">
        <v>50000</v>
      </c>
      <c r="F349" s="670">
        <f>SUM(F350)</f>
        <v>150000</v>
      </c>
      <c r="G349" s="670">
        <f aca="true" t="shared" si="66" ref="G349:H351">SUM(G350)</f>
        <v>150000</v>
      </c>
      <c r="H349" s="670">
        <f t="shared" si="66"/>
        <v>150000</v>
      </c>
      <c r="I349" s="812"/>
      <c r="J349" s="814"/>
    </row>
    <row r="350" spans="1:10" ht="13.5">
      <c r="A350" s="564" t="s">
        <v>547</v>
      </c>
      <c r="B350" s="724"/>
      <c r="C350" s="559">
        <v>32</v>
      </c>
      <c r="D350" s="574" t="s">
        <v>185</v>
      </c>
      <c r="E350" s="570">
        <v>50000</v>
      </c>
      <c r="F350" s="570">
        <f>SUM(F351)</f>
        <v>150000</v>
      </c>
      <c r="G350" s="570">
        <f t="shared" si="66"/>
        <v>150000</v>
      </c>
      <c r="H350" s="570">
        <f t="shared" si="66"/>
        <v>150000</v>
      </c>
      <c r="I350" s="592">
        <f t="shared" si="65"/>
        <v>100</v>
      </c>
      <c r="J350" s="620">
        <f>AVERAGE(H350/G350*100)</f>
        <v>100</v>
      </c>
    </row>
    <row r="351" spans="1:10" ht="13.5">
      <c r="A351" s="560" t="s">
        <v>547</v>
      </c>
      <c r="B351" s="723"/>
      <c r="C351" s="576">
        <v>323</v>
      </c>
      <c r="D351" s="577" t="s">
        <v>57</v>
      </c>
      <c r="E351" s="571">
        <v>50000</v>
      </c>
      <c r="F351" s="571">
        <f>SUM(F352)</f>
        <v>150000</v>
      </c>
      <c r="G351" s="571">
        <f t="shared" si="66"/>
        <v>150000</v>
      </c>
      <c r="H351" s="571">
        <f t="shared" si="66"/>
        <v>150000</v>
      </c>
      <c r="I351" s="592">
        <f t="shared" si="65"/>
        <v>100</v>
      </c>
      <c r="J351" s="620">
        <f>AVERAGE(H351/G351*100)</f>
        <v>100</v>
      </c>
    </row>
    <row r="352" spans="1:10" ht="14.25" thickBot="1">
      <c r="A352" s="624" t="s">
        <v>547</v>
      </c>
      <c r="B352" s="725"/>
      <c r="C352" s="601">
        <v>3232</v>
      </c>
      <c r="D352" s="602" t="s">
        <v>247</v>
      </c>
      <c r="E352" s="603">
        <v>50000</v>
      </c>
      <c r="F352" s="603">
        <v>150000</v>
      </c>
      <c r="G352" s="603">
        <v>150000</v>
      </c>
      <c r="H352" s="603">
        <v>150000</v>
      </c>
      <c r="I352" s="604">
        <f t="shared" si="65"/>
        <v>100</v>
      </c>
      <c r="J352" s="623">
        <f>AVERAGE(H352/G352*100)</f>
        <v>100</v>
      </c>
    </row>
    <row r="353" spans="1:10" s="671" customFormat="1" ht="28.5" thickTop="1">
      <c r="A353" s="618"/>
      <c r="B353" s="728"/>
      <c r="C353" s="607"/>
      <c r="D353" s="613" t="s">
        <v>251</v>
      </c>
      <c r="E353" s="583"/>
      <c r="F353" s="581"/>
      <c r="G353" s="581"/>
      <c r="H353" s="581"/>
      <c r="I353" s="811">
        <f>AVERAGE(G355/F355*100)</f>
        <v>80</v>
      </c>
      <c r="J353" s="813">
        <f>AVERAGE(H355/G355*100)</f>
        <v>100</v>
      </c>
    </row>
    <row r="354" spans="1:10" s="474" customFormat="1" ht="13.5">
      <c r="A354" s="618"/>
      <c r="B354" s="728"/>
      <c r="C354" s="607"/>
      <c r="D354" s="612" t="s">
        <v>248</v>
      </c>
      <c r="E354" s="582"/>
      <c r="F354" s="581"/>
      <c r="G354" s="581"/>
      <c r="H354" s="581"/>
      <c r="I354" s="812"/>
      <c r="J354" s="814"/>
    </row>
    <row r="355" spans="1:10" ht="30.75">
      <c r="A355" s="672"/>
      <c r="B355" s="729"/>
      <c r="C355" s="673"/>
      <c r="D355" s="681" t="s">
        <v>605</v>
      </c>
      <c r="E355" s="674">
        <v>90000</v>
      </c>
      <c r="F355" s="670">
        <f>SUM(F356)</f>
        <v>50000</v>
      </c>
      <c r="G355" s="670">
        <f aca="true" t="shared" si="67" ref="G355:H357">SUM(G356)</f>
        <v>40000</v>
      </c>
      <c r="H355" s="670">
        <f t="shared" si="67"/>
        <v>40000</v>
      </c>
      <c r="I355" s="812"/>
      <c r="J355" s="814"/>
    </row>
    <row r="356" spans="1:10" ht="13.5">
      <c r="A356" s="564" t="s">
        <v>548</v>
      </c>
      <c r="B356" s="724"/>
      <c r="C356" s="559">
        <v>32</v>
      </c>
      <c r="D356" s="574" t="s">
        <v>185</v>
      </c>
      <c r="E356" s="570">
        <v>90000</v>
      </c>
      <c r="F356" s="570">
        <f>SUM(F357)</f>
        <v>50000</v>
      </c>
      <c r="G356" s="570">
        <f t="shared" si="67"/>
        <v>40000</v>
      </c>
      <c r="H356" s="570">
        <f t="shared" si="67"/>
        <v>40000</v>
      </c>
      <c r="I356" s="592">
        <f t="shared" si="65"/>
        <v>80</v>
      </c>
      <c r="J356" s="620">
        <f>AVERAGE(H356/G356*100)</f>
        <v>100</v>
      </c>
    </row>
    <row r="357" spans="1:10" ht="13.5">
      <c r="A357" s="560" t="s">
        <v>548</v>
      </c>
      <c r="B357" s="723"/>
      <c r="C357" s="576">
        <v>323</v>
      </c>
      <c r="D357" s="577" t="s">
        <v>57</v>
      </c>
      <c r="E357" s="571">
        <v>90000</v>
      </c>
      <c r="F357" s="571">
        <f>SUM(F358)</f>
        <v>50000</v>
      </c>
      <c r="G357" s="571">
        <f t="shared" si="67"/>
        <v>40000</v>
      </c>
      <c r="H357" s="571">
        <f t="shared" si="67"/>
        <v>40000</v>
      </c>
      <c r="I357" s="592">
        <f t="shared" si="65"/>
        <v>80</v>
      </c>
      <c r="J357" s="620">
        <f>AVERAGE(H357/G357*100)</f>
        <v>100</v>
      </c>
    </row>
    <row r="358" spans="1:10" ht="14.25" thickBot="1">
      <c r="A358" s="624" t="s">
        <v>548</v>
      </c>
      <c r="B358" s="725"/>
      <c r="C358" s="601">
        <v>3232</v>
      </c>
      <c r="D358" s="602" t="s">
        <v>247</v>
      </c>
      <c r="E358" s="603">
        <v>90000</v>
      </c>
      <c r="F358" s="603">
        <v>50000</v>
      </c>
      <c r="G358" s="603">
        <v>40000</v>
      </c>
      <c r="H358" s="603">
        <v>40000</v>
      </c>
      <c r="I358" s="604">
        <f t="shared" si="65"/>
        <v>80</v>
      </c>
      <c r="J358" s="623">
        <f>AVERAGE(H358/G358*100)</f>
        <v>100</v>
      </c>
    </row>
    <row r="359" spans="1:10" s="671" customFormat="1" ht="28.5" thickTop="1">
      <c r="A359" s="618"/>
      <c r="B359" s="728"/>
      <c r="C359" s="607"/>
      <c r="D359" s="613" t="s">
        <v>251</v>
      </c>
      <c r="E359" s="583"/>
      <c r="F359" s="581"/>
      <c r="G359" s="581"/>
      <c r="H359" s="581"/>
      <c r="I359" s="811">
        <f>AVERAGE(G361/F361*100)</f>
        <v>100</v>
      </c>
      <c r="J359" s="813">
        <f>AVERAGE(H361/G361*100)</f>
        <v>100</v>
      </c>
    </row>
    <row r="360" spans="1:10" s="474" customFormat="1" ht="13.5">
      <c r="A360" s="618"/>
      <c r="B360" s="728"/>
      <c r="C360" s="607"/>
      <c r="D360" s="612" t="s">
        <v>248</v>
      </c>
      <c r="E360" s="582"/>
      <c r="F360" s="581"/>
      <c r="G360" s="581"/>
      <c r="H360" s="581"/>
      <c r="I360" s="812"/>
      <c r="J360" s="814"/>
    </row>
    <row r="361" spans="1:10" ht="30.75">
      <c r="A361" s="672"/>
      <c r="B361" s="729"/>
      <c r="C361" s="673"/>
      <c r="D361" s="681" t="s">
        <v>606</v>
      </c>
      <c r="E361" s="674">
        <v>50000</v>
      </c>
      <c r="F361" s="670">
        <f>SUM(F362)</f>
        <v>5000</v>
      </c>
      <c r="G361" s="670">
        <f aca="true" t="shared" si="68" ref="G361:H363">SUM(G362)</f>
        <v>5000</v>
      </c>
      <c r="H361" s="670">
        <f t="shared" si="68"/>
        <v>5000</v>
      </c>
      <c r="I361" s="812"/>
      <c r="J361" s="814"/>
    </row>
    <row r="362" spans="1:10" ht="13.5">
      <c r="A362" s="564" t="s">
        <v>549</v>
      </c>
      <c r="B362" s="724"/>
      <c r="C362" s="559">
        <v>32</v>
      </c>
      <c r="D362" s="574" t="s">
        <v>185</v>
      </c>
      <c r="E362" s="570">
        <v>50000</v>
      </c>
      <c r="F362" s="570">
        <f>SUM(F363)</f>
        <v>5000</v>
      </c>
      <c r="G362" s="570">
        <f t="shared" si="68"/>
        <v>5000</v>
      </c>
      <c r="H362" s="570">
        <f t="shared" si="68"/>
        <v>5000</v>
      </c>
      <c r="I362" s="592">
        <f aca="true" t="shared" si="69" ref="I362:J364">AVERAGE(G362/F362*100)</f>
        <v>100</v>
      </c>
      <c r="J362" s="620">
        <f t="shared" si="69"/>
        <v>100</v>
      </c>
    </row>
    <row r="363" spans="1:10" ht="13.5">
      <c r="A363" s="560" t="s">
        <v>549</v>
      </c>
      <c r="B363" s="723"/>
      <c r="C363" s="576">
        <v>323</v>
      </c>
      <c r="D363" s="577" t="s">
        <v>57</v>
      </c>
      <c r="E363" s="571">
        <v>50000</v>
      </c>
      <c r="F363" s="571">
        <f>SUM(F364)</f>
        <v>5000</v>
      </c>
      <c r="G363" s="571">
        <f t="shared" si="68"/>
        <v>5000</v>
      </c>
      <c r="H363" s="571">
        <f t="shared" si="68"/>
        <v>5000</v>
      </c>
      <c r="I363" s="592">
        <f t="shared" si="69"/>
        <v>100</v>
      </c>
      <c r="J363" s="620">
        <f t="shared" si="69"/>
        <v>100</v>
      </c>
    </row>
    <row r="364" spans="1:10" ht="14.25" thickBot="1">
      <c r="A364" s="624" t="s">
        <v>549</v>
      </c>
      <c r="B364" s="725"/>
      <c r="C364" s="601">
        <v>3232</v>
      </c>
      <c r="D364" s="602" t="s">
        <v>247</v>
      </c>
      <c r="E364" s="603">
        <v>50000</v>
      </c>
      <c r="F364" s="603">
        <v>5000</v>
      </c>
      <c r="G364" s="603">
        <v>5000</v>
      </c>
      <c r="H364" s="603">
        <v>5000</v>
      </c>
      <c r="I364" s="604">
        <f t="shared" si="69"/>
        <v>100</v>
      </c>
      <c r="J364" s="623">
        <f t="shared" si="69"/>
        <v>100</v>
      </c>
    </row>
    <row r="365" spans="1:10" s="647" customFormat="1" ht="28.5" thickTop="1">
      <c r="A365" s="618"/>
      <c r="B365" s="728"/>
      <c r="C365" s="607"/>
      <c r="D365" s="613" t="s">
        <v>430</v>
      </c>
      <c r="E365" s="583"/>
      <c r="F365" s="581"/>
      <c r="G365" s="581"/>
      <c r="H365" s="581"/>
      <c r="I365" s="811">
        <f>AVERAGE(G367/F367*100)</f>
        <v>108.10810810810811</v>
      </c>
      <c r="J365" s="813">
        <f>AVERAGE(H367/G367*100)</f>
        <v>100</v>
      </c>
    </row>
    <row r="366" spans="1:10" ht="13.5">
      <c r="A366" s="618"/>
      <c r="B366" s="728"/>
      <c r="C366" s="607"/>
      <c r="D366" s="612" t="s">
        <v>248</v>
      </c>
      <c r="E366" s="582"/>
      <c r="F366" s="581"/>
      <c r="G366" s="581"/>
      <c r="H366" s="581"/>
      <c r="I366" s="812"/>
      <c r="J366" s="814"/>
    </row>
    <row r="367" spans="1:10" ht="30.75">
      <c r="A367" s="672"/>
      <c r="B367" s="729"/>
      <c r="C367" s="673"/>
      <c r="D367" s="681" t="s">
        <v>607</v>
      </c>
      <c r="E367" s="674">
        <v>50000</v>
      </c>
      <c r="F367" s="670">
        <f>SUM(F368)</f>
        <v>37000</v>
      </c>
      <c r="G367" s="670">
        <f>SUM(G368)</f>
        <v>40000</v>
      </c>
      <c r="H367" s="670">
        <f>SUM(H368)</f>
        <v>40000</v>
      </c>
      <c r="I367" s="812"/>
      <c r="J367" s="814"/>
    </row>
    <row r="368" spans="1:10" s="671" customFormat="1" ht="15">
      <c r="A368" s="564" t="s">
        <v>608</v>
      </c>
      <c r="B368" s="724"/>
      <c r="C368" s="559">
        <v>32</v>
      </c>
      <c r="D368" s="574" t="s">
        <v>185</v>
      </c>
      <c r="E368" s="570">
        <v>50000</v>
      </c>
      <c r="F368" s="570">
        <f>SUM(F369+F371)</f>
        <v>37000</v>
      </c>
      <c r="G368" s="570">
        <f>SUM(G369+G371)</f>
        <v>40000</v>
      </c>
      <c r="H368" s="570">
        <f>SUM(H369+H371)</f>
        <v>40000</v>
      </c>
      <c r="I368" s="592">
        <f aca="true" t="shared" si="70" ref="I368:J372">AVERAGE(G368/F368*100)</f>
        <v>108.10810810810811</v>
      </c>
      <c r="J368" s="620">
        <f t="shared" si="70"/>
        <v>100</v>
      </c>
    </row>
    <row r="369" spans="1:10" s="474" customFormat="1" ht="13.5">
      <c r="A369" s="560" t="s">
        <v>608</v>
      </c>
      <c r="B369" s="723"/>
      <c r="C369" s="576">
        <v>322</v>
      </c>
      <c r="D369" s="577" t="s">
        <v>53</v>
      </c>
      <c r="E369" s="571">
        <v>50000</v>
      </c>
      <c r="F369" s="571">
        <f>SUM(F370)</f>
        <v>30000</v>
      </c>
      <c r="G369" s="571">
        <f>SUM(G370)</f>
        <v>30000</v>
      </c>
      <c r="H369" s="571">
        <f>SUM(H370)</f>
        <v>30000</v>
      </c>
      <c r="I369" s="592">
        <f t="shared" si="70"/>
        <v>100</v>
      </c>
      <c r="J369" s="620">
        <f t="shared" si="70"/>
        <v>100</v>
      </c>
    </row>
    <row r="370" spans="1:10" ht="13.5">
      <c r="A370" s="560" t="s">
        <v>608</v>
      </c>
      <c r="B370" s="723"/>
      <c r="C370" s="576">
        <v>3225</v>
      </c>
      <c r="D370" s="577" t="s">
        <v>195</v>
      </c>
      <c r="E370" s="571">
        <v>50000</v>
      </c>
      <c r="F370" s="571">
        <v>30000</v>
      </c>
      <c r="G370" s="571">
        <v>30000</v>
      </c>
      <c r="H370" s="571">
        <v>30000</v>
      </c>
      <c r="I370" s="592">
        <f t="shared" si="70"/>
        <v>100</v>
      </c>
      <c r="J370" s="620">
        <f t="shared" si="70"/>
        <v>100</v>
      </c>
    </row>
    <row r="371" spans="1:10" ht="13.5">
      <c r="A371" s="560" t="s">
        <v>608</v>
      </c>
      <c r="B371" s="723"/>
      <c r="C371" s="576">
        <v>323</v>
      </c>
      <c r="D371" s="577" t="s">
        <v>57</v>
      </c>
      <c r="E371" s="571">
        <v>50000</v>
      </c>
      <c r="F371" s="571">
        <f>SUM(F372)</f>
        <v>7000</v>
      </c>
      <c r="G371" s="571">
        <f>SUM(G372)</f>
        <v>10000</v>
      </c>
      <c r="H371" s="571">
        <f>SUM(H372)</f>
        <v>10000</v>
      </c>
      <c r="I371" s="592">
        <f t="shared" si="70"/>
        <v>142.85714285714286</v>
      </c>
      <c r="J371" s="620">
        <f t="shared" si="70"/>
        <v>100</v>
      </c>
    </row>
    <row r="372" spans="1:10" ht="14.25" thickBot="1">
      <c r="A372" s="624" t="s">
        <v>608</v>
      </c>
      <c r="B372" s="725"/>
      <c r="C372" s="601">
        <v>3239</v>
      </c>
      <c r="D372" s="602" t="s">
        <v>65</v>
      </c>
      <c r="E372" s="603">
        <v>50000</v>
      </c>
      <c r="F372" s="603">
        <v>7000</v>
      </c>
      <c r="G372" s="603">
        <v>10000</v>
      </c>
      <c r="H372" s="603">
        <v>10000</v>
      </c>
      <c r="I372" s="604">
        <f t="shared" si="70"/>
        <v>142.85714285714286</v>
      </c>
      <c r="J372" s="623">
        <f t="shared" si="70"/>
        <v>100</v>
      </c>
    </row>
    <row r="373" spans="1:10" s="671" customFormat="1" ht="15.75" thickTop="1">
      <c r="A373" s="708"/>
      <c r="B373" s="731"/>
      <c r="C373" s="147"/>
      <c r="D373" s="613" t="s">
        <v>571</v>
      </c>
      <c r="E373" s="583"/>
      <c r="F373" s="581"/>
      <c r="G373" s="581"/>
      <c r="H373" s="581"/>
      <c r="I373" s="811">
        <v>0</v>
      </c>
      <c r="J373" s="813">
        <v>0</v>
      </c>
    </row>
    <row r="374" spans="1:10" s="474" customFormat="1" ht="13.5">
      <c r="A374" s="708"/>
      <c r="B374" s="731"/>
      <c r="C374" s="147"/>
      <c r="D374" s="612" t="s">
        <v>248</v>
      </c>
      <c r="E374" s="582"/>
      <c r="F374" s="581"/>
      <c r="G374" s="581"/>
      <c r="H374" s="581"/>
      <c r="I374" s="812"/>
      <c r="J374" s="814"/>
    </row>
    <row r="375" spans="1:10" ht="30.75">
      <c r="A375" s="709"/>
      <c r="B375" s="732"/>
      <c r="C375" s="176"/>
      <c r="D375" s="681" t="s">
        <v>650</v>
      </c>
      <c r="E375" s="674">
        <v>350000</v>
      </c>
      <c r="F375" s="670">
        <f>SUM(F376)</f>
        <v>0</v>
      </c>
      <c r="G375" s="670">
        <f aca="true" t="shared" si="71" ref="G375:H377">SUM(G376)</f>
        <v>200000</v>
      </c>
      <c r="H375" s="670">
        <f t="shared" si="71"/>
        <v>0</v>
      </c>
      <c r="I375" s="812"/>
      <c r="J375" s="814"/>
    </row>
    <row r="376" spans="1:10" ht="13.5">
      <c r="A376" s="564" t="s">
        <v>648</v>
      </c>
      <c r="B376" s="724"/>
      <c r="C376" s="559">
        <v>32</v>
      </c>
      <c r="D376" s="574" t="s">
        <v>185</v>
      </c>
      <c r="E376" s="570">
        <v>350000</v>
      </c>
      <c r="F376" s="570">
        <f>SUM(F377)</f>
        <v>0</v>
      </c>
      <c r="G376" s="570">
        <f t="shared" si="71"/>
        <v>200000</v>
      </c>
      <c r="H376" s="570">
        <f t="shared" si="71"/>
        <v>0</v>
      </c>
      <c r="I376" s="592">
        <v>0</v>
      </c>
      <c r="J376" s="620">
        <v>0</v>
      </c>
    </row>
    <row r="377" spans="1:10" ht="13.5">
      <c r="A377" s="560" t="s">
        <v>648</v>
      </c>
      <c r="B377" s="723"/>
      <c r="C377" s="576">
        <v>323</v>
      </c>
      <c r="D377" s="577" t="s">
        <v>57</v>
      </c>
      <c r="E377" s="571">
        <v>350000</v>
      </c>
      <c r="F377" s="571">
        <f>SUM(F378)</f>
        <v>0</v>
      </c>
      <c r="G377" s="571">
        <f t="shared" si="71"/>
        <v>200000</v>
      </c>
      <c r="H377" s="571">
        <f t="shared" si="71"/>
        <v>0</v>
      </c>
      <c r="I377" s="592">
        <v>0</v>
      </c>
      <c r="J377" s="620">
        <v>0</v>
      </c>
    </row>
    <row r="378" spans="1:10" ht="14.25" thickBot="1">
      <c r="A378" s="624" t="s">
        <v>648</v>
      </c>
      <c r="B378" s="725"/>
      <c r="C378" s="601">
        <v>3232</v>
      </c>
      <c r="D378" s="602" t="s">
        <v>247</v>
      </c>
      <c r="E378" s="603">
        <v>350000</v>
      </c>
      <c r="F378" s="603">
        <v>0</v>
      </c>
      <c r="G378" s="603">
        <v>200000</v>
      </c>
      <c r="H378" s="603">
        <v>0</v>
      </c>
      <c r="I378" s="604">
        <v>0</v>
      </c>
      <c r="J378" s="623">
        <v>0</v>
      </c>
    </row>
    <row r="379" spans="1:10" s="671" customFormat="1" ht="15.75" thickTop="1">
      <c r="A379" s="708"/>
      <c r="B379" s="731"/>
      <c r="C379" s="147"/>
      <c r="D379" s="613" t="s">
        <v>571</v>
      </c>
      <c r="E379" s="583"/>
      <c r="F379" s="581"/>
      <c r="G379" s="581"/>
      <c r="H379" s="581"/>
      <c r="I379" s="811">
        <v>0</v>
      </c>
      <c r="J379" s="813">
        <v>0</v>
      </c>
    </row>
    <row r="380" spans="1:10" s="474" customFormat="1" ht="13.5">
      <c r="A380" s="708"/>
      <c r="B380" s="731"/>
      <c r="C380" s="147"/>
      <c r="D380" s="612" t="s">
        <v>248</v>
      </c>
      <c r="E380" s="582"/>
      <c r="F380" s="581"/>
      <c r="G380" s="581"/>
      <c r="H380" s="581"/>
      <c r="I380" s="812"/>
      <c r="J380" s="814"/>
    </row>
    <row r="381" spans="1:10" ht="30.75">
      <c r="A381" s="709"/>
      <c r="B381" s="732"/>
      <c r="C381" s="176"/>
      <c r="D381" s="681" t="s">
        <v>651</v>
      </c>
      <c r="E381" s="674">
        <v>350000</v>
      </c>
      <c r="F381" s="670">
        <f>SUM(F382)</f>
        <v>0</v>
      </c>
      <c r="G381" s="670">
        <f aca="true" t="shared" si="72" ref="G381:H383">SUM(G382)</f>
        <v>250000</v>
      </c>
      <c r="H381" s="670">
        <f t="shared" si="72"/>
        <v>0</v>
      </c>
      <c r="I381" s="812"/>
      <c r="J381" s="814"/>
    </row>
    <row r="382" spans="1:10" ht="13.5">
      <c r="A382" s="564" t="s">
        <v>649</v>
      </c>
      <c r="B382" s="724"/>
      <c r="C382" s="559">
        <v>32</v>
      </c>
      <c r="D382" s="574" t="s">
        <v>185</v>
      </c>
      <c r="E382" s="570">
        <v>350000</v>
      </c>
      <c r="F382" s="570">
        <f>SUM(F383)</f>
        <v>0</v>
      </c>
      <c r="G382" s="570">
        <f t="shared" si="72"/>
        <v>250000</v>
      </c>
      <c r="H382" s="570">
        <f t="shared" si="72"/>
        <v>0</v>
      </c>
      <c r="I382" s="592">
        <v>0</v>
      </c>
      <c r="J382" s="620">
        <v>0</v>
      </c>
    </row>
    <row r="383" spans="1:10" ht="13.5">
      <c r="A383" s="560" t="s">
        <v>649</v>
      </c>
      <c r="B383" s="723"/>
      <c r="C383" s="576">
        <v>323</v>
      </c>
      <c r="D383" s="577" t="s">
        <v>57</v>
      </c>
      <c r="E383" s="571">
        <v>350000</v>
      </c>
      <c r="F383" s="571">
        <f>SUM(F384)</f>
        <v>0</v>
      </c>
      <c r="G383" s="571">
        <f t="shared" si="72"/>
        <v>250000</v>
      </c>
      <c r="H383" s="571">
        <f t="shared" si="72"/>
        <v>0</v>
      </c>
      <c r="I383" s="592">
        <v>0</v>
      </c>
      <c r="J383" s="620">
        <v>0</v>
      </c>
    </row>
    <row r="384" spans="1:10" ht="14.25" thickBot="1">
      <c r="A384" s="624" t="s">
        <v>649</v>
      </c>
      <c r="B384" s="725"/>
      <c r="C384" s="601">
        <v>3232</v>
      </c>
      <c r="D384" s="602" t="s">
        <v>247</v>
      </c>
      <c r="E384" s="603">
        <v>350000</v>
      </c>
      <c r="F384" s="603">
        <v>0</v>
      </c>
      <c r="G384" s="603">
        <v>250000</v>
      </c>
      <c r="H384" s="603">
        <v>0</v>
      </c>
      <c r="I384" s="604">
        <v>0</v>
      </c>
      <c r="J384" s="623">
        <v>0</v>
      </c>
    </row>
    <row r="385" spans="1:10" s="671" customFormat="1" ht="15.75" thickTop="1">
      <c r="A385" s="708"/>
      <c r="B385" s="731"/>
      <c r="C385" s="147"/>
      <c r="D385" s="613" t="s">
        <v>571</v>
      </c>
      <c r="E385" s="583"/>
      <c r="F385" s="581"/>
      <c r="G385" s="581"/>
      <c r="H385" s="581"/>
      <c r="I385" s="811">
        <v>0</v>
      </c>
      <c r="J385" s="813">
        <v>0</v>
      </c>
    </row>
    <row r="386" spans="1:10" s="474" customFormat="1" ht="13.5">
      <c r="A386" s="708"/>
      <c r="B386" s="731"/>
      <c r="C386" s="147"/>
      <c r="D386" s="612" t="s">
        <v>248</v>
      </c>
      <c r="E386" s="582"/>
      <c r="F386" s="581"/>
      <c r="G386" s="581"/>
      <c r="H386" s="581"/>
      <c r="I386" s="812"/>
      <c r="J386" s="814"/>
    </row>
    <row r="387" spans="1:10" ht="30.75">
      <c r="A387" s="709"/>
      <c r="B387" s="732"/>
      <c r="C387" s="176"/>
      <c r="D387" s="681" t="s">
        <v>652</v>
      </c>
      <c r="E387" s="674">
        <v>350000</v>
      </c>
      <c r="F387" s="670">
        <f>SUM(F388)</f>
        <v>0</v>
      </c>
      <c r="G387" s="670">
        <f aca="true" t="shared" si="73" ref="G387:H389">SUM(G388)</f>
        <v>100000</v>
      </c>
      <c r="H387" s="670">
        <f t="shared" si="73"/>
        <v>0</v>
      </c>
      <c r="I387" s="812"/>
      <c r="J387" s="814"/>
    </row>
    <row r="388" spans="1:10" ht="13.5">
      <c r="A388" s="564" t="s">
        <v>653</v>
      </c>
      <c r="B388" s="724"/>
      <c r="C388" s="559">
        <v>32</v>
      </c>
      <c r="D388" s="574" t="s">
        <v>185</v>
      </c>
      <c r="E388" s="570">
        <v>350000</v>
      </c>
      <c r="F388" s="570">
        <f>SUM(F389)</f>
        <v>0</v>
      </c>
      <c r="G388" s="570">
        <f t="shared" si="73"/>
        <v>100000</v>
      </c>
      <c r="H388" s="570">
        <f t="shared" si="73"/>
        <v>0</v>
      </c>
      <c r="I388" s="592">
        <v>0</v>
      </c>
      <c r="J388" s="620">
        <v>0</v>
      </c>
    </row>
    <row r="389" spans="1:10" ht="13.5">
      <c r="A389" s="560" t="s">
        <v>653</v>
      </c>
      <c r="B389" s="723"/>
      <c r="C389" s="576">
        <v>323</v>
      </c>
      <c r="D389" s="577" t="s">
        <v>57</v>
      </c>
      <c r="E389" s="571">
        <v>350000</v>
      </c>
      <c r="F389" s="571">
        <f>SUM(F390)</f>
        <v>0</v>
      </c>
      <c r="G389" s="571">
        <f t="shared" si="73"/>
        <v>100000</v>
      </c>
      <c r="H389" s="571">
        <f t="shared" si="73"/>
        <v>0</v>
      </c>
      <c r="I389" s="592">
        <v>0</v>
      </c>
      <c r="J389" s="620">
        <v>0</v>
      </c>
    </row>
    <row r="390" spans="1:10" ht="14.25" thickBot="1">
      <c r="A390" s="624" t="s">
        <v>653</v>
      </c>
      <c r="B390" s="725"/>
      <c r="C390" s="601">
        <v>3232</v>
      </c>
      <c r="D390" s="602" t="s">
        <v>247</v>
      </c>
      <c r="E390" s="603">
        <v>350000</v>
      </c>
      <c r="F390" s="603">
        <v>0</v>
      </c>
      <c r="G390" s="603">
        <v>100000</v>
      </c>
      <c r="H390" s="603">
        <v>0</v>
      </c>
      <c r="I390" s="604">
        <v>0</v>
      </c>
      <c r="J390" s="623">
        <v>0</v>
      </c>
    </row>
    <row r="391" spans="1:10" s="671" customFormat="1" ht="15.75" thickTop="1">
      <c r="A391" s="708"/>
      <c r="B391" s="731"/>
      <c r="C391" s="147"/>
      <c r="D391" s="613" t="s">
        <v>571</v>
      </c>
      <c r="E391" s="583"/>
      <c r="F391" s="581"/>
      <c r="G391" s="581"/>
      <c r="H391" s="581"/>
      <c r="I391" s="811">
        <v>0</v>
      </c>
      <c r="J391" s="813">
        <v>0</v>
      </c>
    </row>
    <row r="392" spans="1:10" s="474" customFormat="1" ht="13.5">
      <c r="A392" s="708"/>
      <c r="B392" s="731"/>
      <c r="C392" s="147"/>
      <c r="D392" s="612" t="s">
        <v>248</v>
      </c>
      <c r="E392" s="582"/>
      <c r="F392" s="581"/>
      <c r="G392" s="581"/>
      <c r="H392" s="581"/>
      <c r="I392" s="812"/>
      <c r="J392" s="814"/>
    </row>
    <row r="393" spans="1:10" ht="30.75">
      <c r="A393" s="709"/>
      <c r="B393" s="732"/>
      <c r="C393" s="176"/>
      <c r="D393" s="681" t="s">
        <v>654</v>
      </c>
      <c r="E393" s="674">
        <v>350000</v>
      </c>
      <c r="F393" s="670">
        <f>SUM(F394)</f>
        <v>0</v>
      </c>
      <c r="G393" s="670">
        <f aca="true" t="shared" si="74" ref="G393:H395">SUM(G394)</f>
        <v>0</v>
      </c>
      <c r="H393" s="670">
        <f t="shared" si="74"/>
        <v>250000</v>
      </c>
      <c r="I393" s="812"/>
      <c r="J393" s="814"/>
    </row>
    <row r="394" spans="1:10" ht="13.5">
      <c r="A394" s="564" t="s">
        <v>655</v>
      </c>
      <c r="B394" s="724"/>
      <c r="C394" s="559">
        <v>32</v>
      </c>
      <c r="D394" s="574" t="s">
        <v>185</v>
      </c>
      <c r="E394" s="570">
        <v>350000</v>
      </c>
      <c r="F394" s="570">
        <f>SUM(F395)</f>
        <v>0</v>
      </c>
      <c r="G394" s="570">
        <f t="shared" si="74"/>
        <v>0</v>
      </c>
      <c r="H394" s="570">
        <f t="shared" si="74"/>
        <v>250000</v>
      </c>
      <c r="I394" s="592">
        <v>0</v>
      </c>
      <c r="J394" s="620">
        <v>0</v>
      </c>
    </row>
    <row r="395" spans="1:10" ht="13.5">
      <c r="A395" s="560" t="s">
        <v>655</v>
      </c>
      <c r="B395" s="723"/>
      <c r="C395" s="576">
        <v>323</v>
      </c>
      <c r="D395" s="577" t="s">
        <v>57</v>
      </c>
      <c r="E395" s="571">
        <v>350000</v>
      </c>
      <c r="F395" s="571">
        <f>SUM(F396)</f>
        <v>0</v>
      </c>
      <c r="G395" s="571">
        <f t="shared" si="74"/>
        <v>0</v>
      </c>
      <c r="H395" s="571">
        <f t="shared" si="74"/>
        <v>250000</v>
      </c>
      <c r="I395" s="592">
        <v>0</v>
      </c>
      <c r="J395" s="620">
        <v>0</v>
      </c>
    </row>
    <row r="396" spans="1:10" ht="14.25" thickBot="1">
      <c r="A396" s="624" t="s">
        <v>655</v>
      </c>
      <c r="B396" s="725"/>
      <c r="C396" s="601">
        <v>3232</v>
      </c>
      <c r="D396" s="602" t="s">
        <v>247</v>
      </c>
      <c r="E396" s="603">
        <v>350000</v>
      </c>
      <c r="F396" s="603">
        <v>0</v>
      </c>
      <c r="G396" s="603">
        <v>0</v>
      </c>
      <c r="H396" s="603">
        <v>250000</v>
      </c>
      <c r="I396" s="604">
        <v>0</v>
      </c>
      <c r="J396" s="623">
        <v>0</v>
      </c>
    </row>
    <row r="397" spans="1:10" ht="18" thickBot="1" thickTop="1">
      <c r="A397" s="821" t="s">
        <v>635</v>
      </c>
      <c r="B397" s="822"/>
      <c r="C397" s="822"/>
      <c r="D397" s="823"/>
      <c r="E397" s="648" t="e">
        <f>SUM(E400+#REF!+#REF!+E406+E412)</f>
        <v>#REF!</v>
      </c>
      <c r="F397" s="648">
        <f>SUM(F400+F406+F412+F425+F432+F438)</f>
        <v>2930000</v>
      </c>
      <c r="G397" s="648">
        <f>SUM(G400+G406+G412+G425+G432+G438)</f>
        <v>3000000</v>
      </c>
      <c r="H397" s="648">
        <f>SUM(H400+H406+H412+H425+H432+H438)</f>
        <v>2200000</v>
      </c>
      <c r="I397" s="652">
        <f>AVERAGE(G397/F397*100)</f>
        <v>102.3890784982935</v>
      </c>
      <c r="J397" s="653">
        <f>AVERAGE(H397/G397*100)</f>
        <v>73.33333333333333</v>
      </c>
    </row>
    <row r="398" spans="1:10" s="671" customFormat="1" ht="15">
      <c r="A398" s="618"/>
      <c r="B398" s="607"/>
      <c r="C398" s="607"/>
      <c r="D398" s="613" t="s">
        <v>571</v>
      </c>
      <c r="E398" s="583"/>
      <c r="F398" s="581"/>
      <c r="G398" s="581"/>
      <c r="H398" s="581"/>
      <c r="I398" s="811">
        <f>AVERAGE(G400/F400*100)</f>
        <v>50</v>
      </c>
      <c r="J398" s="813">
        <f>AVERAGE(H400/G400*100)</f>
        <v>100</v>
      </c>
    </row>
    <row r="399" spans="1:10" s="474" customFormat="1" ht="13.5">
      <c r="A399" s="618"/>
      <c r="B399" s="607"/>
      <c r="C399" s="607"/>
      <c r="D399" s="612" t="s">
        <v>252</v>
      </c>
      <c r="E399" s="582"/>
      <c r="F399" s="581"/>
      <c r="G399" s="581"/>
      <c r="H399" s="581"/>
      <c r="I399" s="812"/>
      <c r="J399" s="814"/>
    </row>
    <row r="400" spans="1:10" ht="30.75">
      <c r="A400" s="672"/>
      <c r="B400" s="673"/>
      <c r="C400" s="673"/>
      <c r="D400" s="681" t="s">
        <v>483</v>
      </c>
      <c r="E400" s="674">
        <v>120000</v>
      </c>
      <c r="F400" s="670">
        <f>SUM(F401)</f>
        <v>100000</v>
      </c>
      <c r="G400" s="670">
        <f aca="true" t="shared" si="75" ref="G400:H402">SUM(G401)</f>
        <v>50000</v>
      </c>
      <c r="H400" s="670">
        <f t="shared" si="75"/>
        <v>50000</v>
      </c>
      <c r="I400" s="812"/>
      <c r="J400" s="814"/>
    </row>
    <row r="401" spans="1:10" ht="13.5">
      <c r="A401" s="564" t="s">
        <v>550</v>
      </c>
      <c r="B401" s="724"/>
      <c r="C401" s="559">
        <v>41</v>
      </c>
      <c r="D401" s="574" t="s">
        <v>253</v>
      </c>
      <c r="E401" s="570">
        <v>120000</v>
      </c>
      <c r="F401" s="570">
        <f>SUM(F402)</f>
        <v>100000</v>
      </c>
      <c r="G401" s="570">
        <f t="shared" si="75"/>
        <v>50000</v>
      </c>
      <c r="H401" s="570">
        <f t="shared" si="75"/>
        <v>50000</v>
      </c>
      <c r="I401" s="592">
        <f aca="true" t="shared" si="76" ref="I401:J403">AVERAGE(G401/F401*100)</f>
        <v>50</v>
      </c>
      <c r="J401" s="620">
        <f t="shared" si="76"/>
        <v>100</v>
      </c>
    </row>
    <row r="402" spans="1:10" ht="13.5">
      <c r="A402" s="560" t="s">
        <v>550</v>
      </c>
      <c r="B402" s="723"/>
      <c r="C402" s="576">
        <v>411</v>
      </c>
      <c r="D402" s="577" t="s">
        <v>96</v>
      </c>
      <c r="E402" s="571">
        <v>120000</v>
      </c>
      <c r="F402" s="571">
        <f>SUM(F403)</f>
        <v>100000</v>
      </c>
      <c r="G402" s="571">
        <f t="shared" si="75"/>
        <v>50000</v>
      </c>
      <c r="H402" s="571">
        <f t="shared" si="75"/>
        <v>50000</v>
      </c>
      <c r="I402" s="592">
        <f t="shared" si="76"/>
        <v>50</v>
      </c>
      <c r="J402" s="620">
        <f t="shared" si="76"/>
        <v>100</v>
      </c>
    </row>
    <row r="403" spans="1:10" s="713" customFormat="1" ht="14.25" thickBot="1">
      <c r="A403" s="624" t="s">
        <v>550</v>
      </c>
      <c r="B403" s="725"/>
      <c r="C403" s="601">
        <v>4111</v>
      </c>
      <c r="D403" s="602" t="s">
        <v>41</v>
      </c>
      <c r="E403" s="603">
        <v>120000</v>
      </c>
      <c r="F403" s="603">
        <v>100000</v>
      </c>
      <c r="G403" s="603">
        <v>50000</v>
      </c>
      <c r="H403" s="603">
        <v>50000</v>
      </c>
      <c r="I403" s="604">
        <f t="shared" si="76"/>
        <v>50</v>
      </c>
      <c r="J403" s="623">
        <f t="shared" si="76"/>
        <v>100</v>
      </c>
    </row>
    <row r="404" spans="1:10" s="671" customFormat="1" ht="15.75" thickTop="1">
      <c r="A404" s="708"/>
      <c r="B404" s="731"/>
      <c r="C404" s="147"/>
      <c r="D404" s="613" t="s">
        <v>571</v>
      </c>
      <c r="E404" s="583"/>
      <c r="F404" s="581"/>
      <c r="G404" s="581"/>
      <c r="H404" s="581"/>
      <c r="I404" s="811">
        <f>AVERAGE(G406/F406*100)</f>
        <v>100</v>
      </c>
      <c r="J404" s="813">
        <f>AVERAGE(H406/G406*100)</f>
        <v>100</v>
      </c>
    </row>
    <row r="405" spans="1:10" s="474" customFormat="1" ht="13.5">
      <c r="A405" s="708"/>
      <c r="B405" s="731"/>
      <c r="C405" s="147"/>
      <c r="D405" s="612" t="s">
        <v>257</v>
      </c>
      <c r="E405" s="582"/>
      <c r="F405" s="581"/>
      <c r="G405" s="581"/>
      <c r="H405" s="581"/>
      <c r="I405" s="812"/>
      <c r="J405" s="814"/>
    </row>
    <row r="406" spans="1:10" ht="15">
      <c r="A406" s="709"/>
      <c r="B406" s="732"/>
      <c r="C406" s="176"/>
      <c r="D406" s="681" t="s">
        <v>484</v>
      </c>
      <c r="E406" s="674">
        <v>300000</v>
      </c>
      <c r="F406" s="670">
        <f>SUM(F407)</f>
        <v>100000</v>
      </c>
      <c r="G406" s="670">
        <f aca="true" t="shared" si="77" ref="G406:H408">SUM(G407)</f>
        <v>100000</v>
      </c>
      <c r="H406" s="670">
        <f t="shared" si="77"/>
        <v>100000</v>
      </c>
      <c r="I406" s="812"/>
      <c r="J406" s="814"/>
    </row>
    <row r="407" spans="1:10" ht="13.5">
      <c r="A407" s="564" t="s">
        <v>551</v>
      </c>
      <c r="B407" s="724"/>
      <c r="C407" s="559">
        <v>42</v>
      </c>
      <c r="D407" s="574" t="s">
        <v>255</v>
      </c>
      <c r="E407" s="570">
        <v>300000</v>
      </c>
      <c r="F407" s="570">
        <f>SUM(F408)</f>
        <v>100000</v>
      </c>
      <c r="G407" s="570">
        <f t="shared" si="77"/>
        <v>100000</v>
      </c>
      <c r="H407" s="570">
        <f t="shared" si="77"/>
        <v>100000</v>
      </c>
      <c r="I407" s="592">
        <f aca="true" t="shared" si="78" ref="I407:J409">AVERAGE(G407/F407*100)</f>
        <v>100</v>
      </c>
      <c r="J407" s="620">
        <f t="shared" si="78"/>
        <v>100</v>
      </c>
    </row>
    <row r="408" spans="1:10" ht="13.5">
      <c r="A408" s="560" t="s">
        <v>551</v>
      </c>
      <c r="B408" s="723"/>
      <c r="C408" s="576">
        <v>421</v>
      </c>
      <c r="D408" s="577" t="s">
        <v>98</v>
      </c>
      <c r="E408" s="571">
        <v>300000</v>
      </c>
      <c r="F408" s="571">
        <f>SUM(F409)</f>
        <v>100000</v>
      </c>
      <c r="G408" s="571">
        <f t="shared" si="77"/>
        <v>100000</v>
      </c>
      <c r="H408" s="571">
        <f t="shared" si="77"/>
        <v>100000</v>
      </c>
      <c r="I408" s="592">
        <f t="shared" si="78"/>
        <v>100</v>
      </c>
      <c r="J408" s="620">
        <f t="shared" si="78"/>
        <v>100</v>
      </c>
    </row>
    <row r="409" spans="1:10" ht="14.25" thickBot="1">
      <c r="A409" s="624" t="s">
        <v>551</v>
      </c>
      <c r="B409" s="725"/>
      <c r="C409" s="601">
        <v>4214</v>
      </c>
      <c r="D409" s="602" t="s">
        <v>256</v>
      </c>
      <c r="E409" s="603">
        <v>300000</v>
      </c>
      <c r="F409" s="603">
        <v>100000</v>
      </c>
      <c r="G409" s="603">
        <v>100000</v>
      </c>
      <c r="H409" s="603">
        <v>100000</v>
      </c>
      <c r="I409" s="604">
        <f t="shared" si="78"/>
        <v>100</v>
      </c>
      <c r="J409" s="623">
        <f t="shared" si="78"/>
        <v>100</v>
      </c>
    </row>
    <row r="410" spans="1:10" ht="14.25" thickTop="1">
      <c r="A410" s="708"/>
      <c r="B410" s="731"/>
      <c r="C410" s="147"/>
      <c r="D410" s="613" t="s">
        <v>571</v>
      </c>
      <c r="E410" s="583"/>
      <c r="F410" s="581"/>
      <c r="G410" s="581"/>
      <c r="H410" s="581"/>
      <c r="I410" s="811">
        <f>AVERAGE(G412/F412*100)</f>
        <v>88.98305084745762</v>
      </c>
      <c r="J410" s="813">
        <v>0</v>
      </c>
    </row>
    <row r="411" spans="1:10" ht="27">
      <c r="A411" s="708"/>
      <c r="B411" s="731"/>
      <c r="C411" s="147"/>
      <c r="D411" s="613" t="s">
        <v>258</v>
      </c>
      <c r="E411" s="582"/>
      <c r="F411" s="581"/>
      <c r="G411" s="581"/>
      <c r="H411" s="581"/>
      <c r="I411" s="812"/>
      <c r="J411" s="814"/>
    </row>
    <row r="412" spans="1:10" ht="15">
      <c r="A412" s="709"/>
      <c r="B412" s="732"/>
      <c r="C412" s="176"/>
      <c r="D412" s="681" t="s">
        <v>485</v>
      </c>
      <c r="E412" s="674">
        <v>1472500</v>
      </c>
      <c r="F412" s="670">
        <f>SUM(F413)</f>
        <v>2360000</v>
      </c>
      <c r="G412" s="670">
        <f aca="true" t="shared" si="79" ref="F412:H413">SUM(G413)</f>
        <v>2100000</v>
      </c>
      <c r="H412" s="670">
        <f t="shared" si="79"/>
        <v>900000</v>
      </c>
      <c r="I412" s="812"/>
      <c r="J412" s="814"/>
    </row>
    <row r="413" spans="1:10" ht="13.5">
      <c r="A413" s="564" t="s">
        <v>552</v>
      </c>
      <c r="B413" s="724"/>
      <c r="C413" s="559">
        <v>42</v>
      </c>
      <c r="D413" s="574" t="s">
        <v>255</v>
      </c>
      <c r="E413" s="570">
        <v>1472500</v>
      </c>
      <c r="F413" s="570">
        <f t="shared" si="79"/>
        <v>2360000</v>
      </c>
      <c r="G413" s="570">
        <f t="shared" si="79"/>
        <v>2100000</v>
      </c>
      <c r="H413" s="570">
        <f t="shared" si="79"/>
        <v>900000</v>
      </c>
      <c r="I413" s="592">
        <f aca="true" t="shared" si="80" ref="I413:I419">AVERAGE(G413/F413*100)</f>
        <v>88.98305084745762</v>
      </c>
      <c r="J413" s="620">
        <v>0</v>
      </c>
    </row>
    <row r="414" spans="1:10" s="671" customFormat="1" ht="15">
      <c r="A414" s="560" t="s">
        <v>552</v>
      </c>
      <c r="B414" s="723"/>
      <c r="C414" s="576">
        <v>421</v>
      </c>
      <c r="D414" s="577" t="s">
        <v>98</v>
      </c>
      <c r="E414" s="571">
        <v>1472500</v>
      </c>
      <c r="F414" s="571">
        <f>SUM(F415:F422)</f>
        <v>2360000</v>
      </c>
      <c r="G414" s="571">
        <f>SUM(G415:G422)</f>
        <v>2100000</v>
      </c>
      <c r="H414" s="571">
        <f>SUM(H415:H422)</f>
        <v>900000</v>
      </c>
      <c r="I414" s="592">
        <f t="shared" si="80"/>
        <v>88.98305084745762</v>
      </c>
      <c r="J414" s="620">
        <v>0</v>
      </c>
    </row>
    <row r="415" spans="1:10" s="474" customFormat="1" ht="13.5">
      <c r="A415" s="560" t="s">
        <v>552</v>
      </c>
      <c r="B415" s="723"/>
      <c r="C415" s="576">
        <v>4213</v>
      </c>
      <c r="D415" s="577" t="s">
        <v>638</v>
      </c>
      <c r="E415" s="571">
        <v>1472500</v>
      </c>
      <c r="F415" s="571">
        <v>0</v>
      </c>
      <c r="G415" s="571">
        <v>1000000</v>
      </c>
      <c r="H415" s="571">
        <v>0</v>
      </c>
      <c r="I415" s="592" t="e">
        <f t="shared" si="80"/>
        <v>#DIV/0!</v>
      </c>
      <c r="J415" s="620">
        <v>0</v>
      </c>
    </row>
    <row r="416" spans="1:10" ht="13.5">
      <c r="A416" s="560" t="s">
        <v>552</v>
      </c>
      <c r="B416" s="723"/>
      <c r="C416" s="576">
        <v>4213</v>
      </c>
      <c r="D416" s="577" t="s">
        <v>638</v>
      </c>
      <c r="E416" s="571">
        <v>1472500</v>
      </c>
      <c r="F416" s="571">
        <v>0</v>
      </c>
      <c r="G416" s="571">
        <v>300000</v>
      </c>
      <c r="H416" s="571">
        <v>0</v>
      </c>
      <c r="I416" s="592" t="e">
        <f t="shared" si="80"/>
        <v>#DIV/0!</v>
      </c>
      <c r="J416" s="620">
        <v>0</v>
      </c>
    </row>
    <row r="417" spans="1:10" ht="13.5">
      <c r="A417" s="560" t="s">
        <v>552</v>
      </c>
      <c r="B417" s="723"/>
      <c r="C417" s="576">
        <v>4213</v>
      </c>
      <c r="D417" s="577" t="s">
        <v>628</v>
      </c>
      <c r="E417" s="571">
        <v>1472500</v>
      </c>
      <c r="F417" s="571">
        <v>400000</v>
      </c>
      <c r="G417" s="571">
        <v>0</v>
      </c>
      <c r="H417" s="571">
        <v>0</v>
      </c>
      <c r="I417" s="592">
        <f t="shared" si="80"/>
        <v>0</v>
      </c>
      <c r="J417" s="620">
        <v>0</v>
      </c>
    </row>
    <row r="418" spans="1:10" s="740" customFormat="1" ht="13.5">
      <c r="A418" s="560" t="s">
        <v>552</v>
      </c>
      <c r="B418" s="723"/>
      <c r="C418" s="576">
        <v>4213</v>
      </c>
      <c r="D418" s="577" t="s">
        <v>585</v>
      </c>
      <c r="E418" s="571">
        <v>1472500</v>
      </c>
      <c r="F418" s="571">
        <v>280000</v>
      </c>
      <c r="G418" s="571">
        <v>0</v>
      </c>
      <c r="H418" s="571">
        <v>0</v>
      </c>
      <c r="I418" s="592">
        <f t="shared" si="80"/>
        <v>0</v>
      </c>
      <c r="J418" s="620">
        <v>0</v>
      </c>
    </row>
    <row r="419" spans="1:10" ht="13.5">
      <c r="A419" s="560" t="s">
        <v>552</v>
      </c>
      <c r="B419" s="723"/>
      <c r="C419" s="576">
        <v>4213</v>
      </c>
      <c r="D419" s="577" t="s">
        <v>586</v>
      </c>
      <c r="E419" s="571">
        <v>1472500</v>
      </c>
      <c r="F419" s="571">
        <v>280000</v>
      </c>
      <c r="G419" s="571">
        <v>0</v>
      </c>
      <c r="H419" s="571">
        <v>0</v>
      </c>
      <c r="I419" s="592">
        <f t="shared" si="80"/>
        <v>0</v>
      </c>
      <c r="J419" s="620">
        <v>0</v>
      </c>
    </row>
    <row r="420" spans="1:10" ht="13.5">
      <c r="A420" s="560" t="s">
        <v>552</v>
      </c>
      <c r="B420" s="723"/>
      <c r="C420" s="576">
        <v>4213</v>
      </c>
      <c r="D420" s="577" t="s">
        <v>627</v>
      </c>
      <c r="E420" s="571">
        <v>1472500</v>
      </c>
      <c r="F420" s="571">
        <v>400000</v>
      </c>
      <c r="G420" s="571">
        <v>0</v>
      </c>
      <c r="H420" s="571">
        <v>0</v>
      </c>
      <c r="I420" s="592">
        <f>AVERAGE(G420/F420*100)</f>
        <v>0</v>
      </c>
      <c r="J420" s="620">
        <v>0</v>
      </c>
    </row>
    <row r="421" spans="1:10" ht="13.5">
      <c r="A421" s="560" t="s">
        <v>552</v>
      </c>
      <c r="B421" s="723"/>
      <c r="C421" s="576">
        <v>4213</v>
      </c>
      <c r="D421" s="577" t="s">
        <v>637</v>
      </c>
      <c r="E421" s="571">
        <v>1472500</v>
      </c>
      <c r="F421" s="571">
        <v>1000000</v>
      </c>
      <c r="G421" s="571">
        <v>0</v>
      </c>
      <c r="H421" s="571">
        <v>0</v>
      </c>
      <c r="I421" s="592">
        <f>AVERAGE(G421/F421*100)</f>
        <v>0</v>
      </c>
      <c r="J421" s="620">
        <v>0</v>
      </c>
    </row>
    <row r="422" spans="1:10" s="671" customFormat="1" ht="15.75" thickBot="1">
      <c r="A422" s="688" t="s">
        <v>552</v>
      </c>
      <c r="B422" s="733"/>
      <c r="C422" s="689">
        <v>4213</v>
      </c>
      <c r="D422" s="690" t="s">
        <v>578</v>
      </c>
      <c r="E422" s="691">
        <v>1472500</v>
      </c>
      <c r="F422" s="691">
        <v>0</v>
      </c>
      <c r="G422" s="691">
        <v>800000</v>
      </c>
      <c r="H422" s="691">
        <v>900000</v>
      </c>
      <c r="I422" s="604">
        <v>0</v>
      </c>
      <c r="J422" s="623">
        <f>AVERAGE(H422/G422*100)</f>
        <v>112.5</v>
      </c>
    </row>
    <row r="423" spans="1:10" s="474" customFormat="1" ht="27.75" thickTop="1">
      <c r="A423" s="618"/>
      <c r="B423" s="728"/>
      <c r="C423" s="607"/>
      <c r="D423" s="613" t="s">
        <v>251</v>
      </c>
      <c r="E423" s="583"/>
      <c r="F423" s="581"/>
      <c r="G423" s="581"/>
      <c r="H423" s="581"/>
      <c r="I423" s="811">
        <f>AVERAGE(G425/F425*100)</f>
        <v>233.33333333333334</v>
      </c>
      <c r="J423" s="813">
        <f>AVERAGE(H425/G425*100)</f>
        <v>214.28571428571428</v>
      </c>
    </row>
    <row r="424" spans="1:10" ht="13.5">
      <c r="A424" s="618"/>
      <c r="B424" s="728"/>
      <c r="C424" s="607"/>
      <c r="D424" s="612" t="s">
        <v>257</v>
      </c>
      <c r="E424" s="582"/>
      <c r="F424" s="581"/>
      <c r="G424" s="581"/>
      <c r="H424" s="581"/>
      <c r="I424" s="812"/>
      <c r="J424" s="814"/>
    </row>
    <row r="425" spans="1:10" ht="30.75">
      <c r="A425" s="672"/>
      <c r="B425" s="729"/>
      <c r="C425" s="673"/>
      <c r="D425" s="681" t="s">
        <v>570</v>
      </c>
      <c r="E425" s="674">
        <v>300000</v>
      </c>
      <c r="F425" s="670">
        <f aca="true" t="shared" si="81" ref="F425:H426">SUM(F426)</f>
        <v>150000</v>
      </c>
      <c r="G425" s="670">
        <f t="shared" si="81"/>
        <v>350000</v>
      </c>
      <c r="H425" s="670">
        <f t="shared" si="81"/>
        <v>750000</v>
      </c>
      <c r="I425" s="812"/>
      <c r="J425" s="814"/>
    </row>
    <row r="426" spans="1:10" ht="13.5">
      <c r="A426" s="564" t="s">
        <v>553</v>
      </c>
      <c r="B426" s="724"/>
      <c r="C426" s="559">
        <v>38</v>
      </c>
      <c r="D426" s="574" t="s">
        <v>130</v>
      </c>
      <c r="E426" s="570">
        <v>300000</v>
      </c>
      <c r="F426" s="570">
        <f t="shared" si="81"/>
        <v>150000</v>
      </c>
      <c r="G426" s="570">
        <f t="shared" si="81"/>
        <v>350000</v>
      </c>
      <c r="H426" s="570">
        <f t="shared" si="81"/>
        <v>750000</v>
      </c>
      <c r="I426" s="592">
        <f aca="true" t="shared" si="82" ref="I426:J429">AVERAGE(G426/F426*100)</f>
        <v>233.33333333333334</v>
      </c>
      <c r="J426" s="620">
        <f t="shared" si="82"/>
        <v>214.28571428571428</v>
      </c>
    </row>
    <row r="427" spans="1:10" ht="13.5">
      <c r="A427" s="560" t="s">
        <v>553</v>
      </c>
      <c r="B427" s="723"/>
      <c r="C427" s="576">
        <v>386</v>
      </c>
      <c r="D427" s="577" t="s">
        <v>267</v>
      </c>
      <c r="E427" s="571">
        <v>300000</v>
      </c>
      <c r="F427" s="571">
        <f>SUM(F428+F429)</f>
        <v>150000</v>
      </c>
      <c r="G427" s="571">
        <f>SUM(G428+G429)</f>
        <v>350000</v>
      </c>
      <c r="H427" s="571">
        <f>SUM(H428+H429)</f>
        <v>750000</v>
      </c>
      <c r="I427" s="592">
        <f t="shared" si="82"/>
        <v>233.33333333333334</v>
      </c>
      <c r="J427" s="620">
        <f t="shared" si="82"/>
        <v>214.28571428571428</v>
      </c>
    </row>
    <row r="428" spans="1:10" ht="27">
      <c r="A428" s="560" t="s">
        <v>553</v>
      </c>
      <c r="B428" s="730"/>
      <c r="C428" s="616">
        <v>3861</v>
      </c>
      <c r="D428" s="579" t="s">
        <v>594</v>
      </c>
      <c r="E428" s="568">
        <v>300000</v>
      </c>
      <c r="F428" s="568">
        <v>100000</v>
      </c>
      <c r="G428" s="568">
        <v>150000</v>
      </c>
      <c r="H428" s="568">
        <v>150000</v>
      </c>
      <c r="I428" s="597">
        <f t="shared" si="82"/>
        <v>150</v>
      </c>
      <c r="J428" s="625">
        <f t="shared" si="82"/>
        <v>100</v>
      </c>
    </row>
    <row r="429" spans="1:10" ht="27.75" thickBot="1">
      <c r="A429" s="624" t="s">
        <v>553</v>
      </c>
      <c r="B429" s="725"/>
      <c r="C429" s="601">
        <v>3861</v>
      </c>
      <c r="D429" s="602" t="s">
        <v>595</v>
      </c>
      <c r="E429" s="603">
        <v>300000</v>
      </c>
      <c r="F429" s="603">
        <v>50000</v>
      </c>
      <c r="G429" s="603">
        <v>200000</v>
      </c>
      <c r="H429" s="603">
        <v>600000</v>
      </c>
      <c r="I429" s="604">
        <f t="shared" si="82"/>
        <v>400</v>
      </c>
      <c r="J429" s="623">
        <f t="shared" si="82"/>
        <v>300</v>
      </c>
    </row>
    <row r="430" spans="1:10" s="671" customFormat="1" ht="15.75" thickTop="1">
      <c r="A430" s="708"/>
      <c r="B430" s="731"/>
      <c r="C430" s="147"/>
      <c r="D430" s="613" t="s">
        <v>571</v>
      </c>
      <c r="E430" s="583"/>
      <c r="F430" s="581"/>
      <c r="G430" s="581"/>
      <c r="H430" s="581"/>
      <c r="I430" s="811">
        <f>AVERAGE(G432/F432*100)</f>
        <v>0</v>
      </c>
      <c r="J430" s="813" t="e">
        <f>AVERAGE(H432/G432*100)</f>
        <v>#DIV/0!</v>
      </c>
    </row>
    <row r="431" spans="1:10" s="474" customFormat="1" ht="13.5">
      <c r="A431" s="708"/>
      <c r="B431" s="731"/>
      <c r="C431" s="147"/>
      <c r="D431" s="612" t="s">
        <v>257</v>
      </c>
      <c r="E431" s="582"/>
      <c r="F431" s="581"/>
      <c r="G431" s="581"/>
      <c r="H431" s="581"/>
      <c r="I431" s="812"/>
      <c r="J431" s="814"/>
    </row>
    <row r="432" spans="1:10" ht="30.75">
      <c r="A432" s="709"/>
      <c r="B432" s="732"/>
      <c r="C432" s="176"/>
      <c r="D432" s="681" t="s">
        <v>636</v>
      </c>
      <c r="E432" s="674">
        <v>300000</v>
      </c>
      <c r="F432" s="670">
        <f>SUM(F433)</f>
        <v>180000</v>
      </c>
      <c r="G432" s="670">
        <f aca="true" t="shared" si="83" ref="G432:H434">SUM(G433)</f>
        <v>0</v>
      </c>
      <c r="H432" s="670">
        <f t="shared" si="83"/>
        <v>0</v>
      </c>
      <c r="I432" s="812"/>
      <c r="J432" s="814"/>
    </row>
    <row r="433" spans="1:10" ht="13.5">
      <c r="A433" s="564" t="s">
        <v>639</v>
      </c>
      <c r="B433" s="724"/>
      <c r="C433" s="559">
        <v>45</v>
      </c>
      <c r="D433" s="578" t="s">
        <v>590</v>
      </c>
      <c r="E433" s="570">
        <v>300000</v>
      </c>
      <c r="F433" s="570">
        <f>SUM(F434)</f>
        <v>180000</v>
      </c>
      <c r="G433" s="570">
        <f t="shared" si="83"/>
        <v>0</v>
      </c>
      <c r="H433" s="570">
        <f t="shared" si="83"/>
        <v>0</v>
      </c>
      <c r="I433" s="592">
        <f aca="true" t="shared" si="84" ref="I433:J435">AVERAGE(G433/F433*100)</f>
        <v>0</v>
      </c>
      <c r="J433" s="620" t="e">
        <f t="shared" si="84"/>
        <v>#DIV/0!</v>
      </c>
    </row>
    <row r="434" spans="1:10" ht="13.5">
      <c r="A434" s="560" t="s">
        <v>639</v>
      </c>
      <c r="B434" s="723"/>
      <c r="C434" s="576">
        <v>451</v>
      </c>
      <c r="D434" s="577" t="s">
        <v>104</v>
      </c>
      <c r="E434" s="571">
        <v>300000</v>
      </c>
      <c r="F434" s="571">
        <f>SUM(F435)</f>
        <v>180000</v>
      </c>
      <c r="G434" s="571">
        <f t="shared" si="83"/>
        <v>0</v>
      </c>
      <c r="H434" s="571">
        <f t="shared" si="83"/>
        <v>0</v>
      </c>
      <c r="I434" s="592">
        <f t="shared" si="84"/>
        <v>0</v>
      </c>
      <c r="J434" s="620" t="e">
        <f t="shared" si="84"/>
        <v>#DIV/0!</v>
      </c>
    </row>
    <row r="435" spans="1:10" ht="14.25" thickBot="1">
      <c r="A435" s="624" t="s">
        <v>639</v>
      </c>
      <c r="B435" s="725"/>
      <c r="C435" s="601">
        <v>4511</v>
      </c>
      <c r="D435" s="602" t="s">
        <v>104</v>
      </c>
      <c r="E435" s="603">
        <v>300000</v>
      </c>
      <c r="F435" s="603">
        <v>180000</v>
      </c>
      <c r="G435" s="603">
        <v>0</v>
      </c>
      <c r="H435" s="603">
        <v>0</v>
      </c>
      <c r="I435" s="604">
        <f t="shared" si="84"/>
        <v>0</v>
      </c>
      <c r="J435" s="623" t="e">
        <f t="shared" si="84"/>
        <v>#DIV/0!</v>
      </c>
    </row>
    <row r="436" spans="1:10" s="671" customFormat="1" ht="15.75" thickTop="1">
      <c r="A436" s="708"/>
      <c r="B436" s="731"/>
      <c r="C436" s="147"/>
      <c r="D436" s="613" t="s">
        <v>571</v>
      </c>
      <c r="E436" s="583"/>
      <c r="F436" s="581"/>
      <c r="G436" s="581"/>
      <c r="H436" s="581"/>
      <c r="I436" s="811">
        <f>AVERAGE(G438/F438*100)</f>
        <v>1000</v>
      </c>
      <c r="J436" s="813">
        <f>AVERAGE(H438/G438*100)</f>
        <v>100</v>
      </c>
    </row>
    <row r="437" spans="1:10" s="474" customFormat="1" ht="13.5">
      <c r="A437" s="708"/>
      <c r="B437" s="731"/>
      <c r="C437" s="147"/>
      <c r="D437" s="612" t="s">
        <v>257</v>
      </c>
      <c r="E437" s="582"/>
      <c r="F437" s="581"/>
      <c r="G437" s="581"/>
      <c r="H437" s="581"/>
      <c r="I437" s="812"/>
      <c r="J437" s="814"/>
    </row>
    <row r="438" spans="1:10" ht="30.75">
      <c r="A438" s="709"/>
      <c r="B438" s="732"/>
      <c r="C438" s="176"/>
      <c r="D438" s="681" t="s">
        <v>647</v>
      </c>
      <c r="E438" s="674">
        <v>300000</v>
      </c>
      <c r="F438" s="670">
        <f>SUM(F439)</f>
        <v>40000</v>
      </c>
      <c r="G438" s="670">
        <f aca="true" t="shared" si="85" ref="G438:H440">SUM(G439)</f>
        <v>400000</v>
      </c>
      <c r="H438" s="670">
        <f t="shared" si="85"/>
        <v>400000</v>
      </c>
      <c r="I438" s="812"/>
      <c r="J438" s="814"/>
    </row>
    <row r="439" spans="1:10" ht="13.5">
      <c r="A439" s="564" t="s">
        <v>646</v>
      </c>
      <c r="B439" s="724"/>
      <c r="C439" s="559">
        <v>42</v>
      </c>
      <c r="D439" s="574" t="s">
        <v>255</v>
      </c>
      <c r="E439" s="570">
        <v>300000</v>
      </c>
      <c r="F439" s="570">
        <f>SUM(F440)</f>
        <v>40000</v>
      </c>
      <c r="G439" s="570">
        <f t="shared" si="85"/>
        <v>400000</v>
      </c>
      <c r="H439" s="570">
        <f t="shared" si="85"/>
        <v>400000</v>
      </c>
      <c r="I439" s="592">
        <f aca="true" t="shared" si="86" ref="I439:J442">AVERAGE(G439/F439*100)</f>
        <v>1000</v>
      </c>
      <c r="J439" s="620">
        <f t="shared" si="86"/>
        <v>100</v>
      </c>
    </row>
    <row r="440" spans="1:10" ht="13.5">
      <c r="A440" s="560" t="s">
        <v>646</v>
      </c>
      <c r="B440" s="723"/>
      <c r="C440" s="576">
        <v>421</v>
      </c>
      <c r="D440" s="577" t="s">
        <v>98</v>
      </c>
      <c r="E440" s="571">
        <v>300000</v>
      </c>
      <c r="F440" s="571">
        <f>SUM(F441)</f>
        <v>40000</v>
      </c>
      <c r="G440" s="571">
        <f t="shared" si="85"/>
        <v>400000</v>
      </c>
      <c r="H440" s="571">
        <f t="shared" si="85"/>
        <v>400000</v>
      </c>
      <c r="I440" s="592">
        <f t="shared" si="86"/>
        <v>1000</v>
      </c>
      <c r="J440" s="620">
        <f t="shared" si="86"/>
        <v>100</v>
      </c>
    </row>
    <row r="441" spans="1:10" ht="14.25" thickBot="1">
      <c r="A441" s="624" t="s">
        <v>646</v>
      </c>
      <c r="B441" s="725"/>
      <c r="C441" s="601">
        <v>4214</v>
      </c>
      <c r="D441" s="602" t="s">
        <v>256</v>
      </c>
      <c r="E441" s="603">
        <v>300000</v>
      </c>
      <c r="F441" s="603">
        <v>40000</v>
      </c>
      <c r="G441" s="603">
        <v>400000</v>
      </c>
      <c r="H441" s="603">
        <v>400000</v>
      </c>
      <c r="I441" s="604">
        <f t="shared" si="86"/>
        <v>1000</v>
      </c>
      <c r="J441" s="623">
        <f t="shared" si="86"/>
        <v>100</v>
      </c>
    </row>
    <row r="442" spans="1:10" s="671" customFormat="1" ht="18" thickBot="1" thickTop="1">
      <c r="A442" s="818" t="s">
        <v>508</v>
      </c>
      <c r="B442" s="819"/>
      <c r="C442" s="819"/>
      <c r="D442" s="820"/>
      <c r="E442" s="649" t="e">
        <f>SUM(E445+#REF!+E453+E459+E465+E473+E482+E494+#REF!+E508)</f>
        <v>#REF!</v>
      </c>
      <c r="F442" s="649">
        <f>SUM(F445+F453+F459+F465+F473+F482+F494+F501+F508+F515+F521+F528)</f>
        <v>3725000</v>
      </c>
      <c r="G442" s="649">
        <f>SUM(G445+G453+G459+G465+G473+G482+G494+G501+G508+G515+G521+G528)</f>
        <v>1945000</v>
      </c>
      <c r="H442" s="649">
        <f>SUM(H445+H453+H459+H465+H473+H482+H494+H501+H508+H515+H521+H528)</f>
        <v>4975000</v>
      </c>
      <c r="I442" s="655">
        <f t="shared" si="86"/>
        <v>52.214765100671144</v>
      </c>
      <c r="J442" s="656">
        <f t="shared" si="86"/>
        <v>255.7840616966581</v>
      </c>
    </row>
    <row r="443" spans="1:10" s="474" customFormat="1" ht="27">
      <c r="A443" s="618"/>
      <c r="B443" s="607"/>
      <c r="C443" s="607"/>
      <c r="D443" s="613" t="s">
        <v>251</v>
      </c>
      <c r="E443" s="583"/>
      <c r="F443" s="581"/>
      <c r="G443" s="581"/>
      <c r="H443" s="581"/>
      <c r="I443" s="811">
        <f>AVERAGE(G445/F445*100)</f>
        <v>108.69565217391303</v>
      </c>
      <c r="J443" s="813">
        <f>AVERAGE(H445/G445*100)</f>
        <v>132</v>
      </c>
    </row>
    <row r="444" spans="1:10" ht="13.5">
      <c r="A444" s="618"/>
      <c r="B444" s="607"/>
      <c r="C444" s="607"/>
      <c r="D444" s="613" t="s">
        <v>200</v>
      </c>
      <c r="E444" s="582"/>
      <c r="F444" s="581"/>
      <c r="G444" s="581"/>
      <c r="H444" s="581"/>
      <c r="I444" s="812"/>
      <c r="J444" s="814"/>
    </row>
    <row r="445" spans="1:10" ht="15">
      <c r="A445" s="672"/>
      <c r="B445" s="673"/>
      <c r="C445" s="673"/>
      <c r="D445" s="681" t="s">
        <v>486</v>
      </c>
      <c r="E445" s="674">
        <v>247000</v>
      </c>
      <c r="F445" s="670">
        <f>SUM(F446)</f>
        <v>230000</v>
      </c>
      <c r="G445" s="670">
        <f>SUM(G446)</f>
        <v>250000</v>
      </c>
      <c r="H445" s="670">
        <f>SUM(H446)</f>
        <v>330000</v>
      </c>
      <c r="I445" s="812"/>
      <c r="J445" s="814"/>
    </row>
    <row r="446" spans="1:10" ht="13.5">
      <c r="A446" s="564" t="s">
        <v>554</v>
      </c>
      <c r="B446" s="724"/>
      <c r="C446" s="559">
        <v>32</v>
      </c>
      <c r="D446" s="574" t="s">
        <v>48</v>
      </c>
      <c r="E446" s="570">
        <v>247000</v>
      </c>
      <c r="F446" s="570">
        <f>SUM(F447+F449)</f>
        <v>230000</v>
      </c>
      <c r="G446" s="570">
        <f>SUM(G447+G449)</f>
        <v>250000</v>
      </c>
      <c r="H446" s="570">
        <f>SUM(H447+H449)</f>
        <v>330000</v>
      </c>
      <c r="I446" s="592">
        <f aca="true" t="shared" si="87" ref="I446:J450">AVERAGE(G446/F446*100)</f>
        <v>108.69565217391303</v>
      </c>
      <c r="J446" s="620">
        <f t="shared" si="87"/>
        <v>132</v>
      </c>
    </row>
    <row r="447" spans="1:10" ht="13.5">
      <c r="A447" s="560" t="s">
        <v>554</v>
      </c>
      <c r="B447" s="723"/>
      <c r="C447" s="576">
        <v>322</v>
      </c>
      <c r="D447" s="577" t="s">
        <v>53</v>
      </c>
      <c r="E447" s="571">
        <v>30000</v>
      </c>
      <c r="F447" s="571">
        <f>SUM(F448)</f>
        <v>30000</v>
      </c>
      <c r="G447" s="571">
        <f>SUM(G448)</f>
        <v>30000</v>
      </c>
      <c r="H447" s="571">
        <f>SUM(H448)</f>
        <v>30000</v>
      </c>
      <c r="I447" s="592">
        <f t="shared" si="87"/>
        <v>100</v>
      </c>
      <c r="J447" s="620">
        <f t="shared" si="87"/>
        <v>100</v>
      </c>
    </row>
    <row r="448" spans="1:10" s="671" customFormat="1" ht="15">
      <c r="A448" s="560" t="s">
        <v>554</v>
      </c>
      <c r="B448" s="723"/>
      <c r="C448" s="576">
        <v>3224</v>
      </c>
      <c r="D448" s="577" t="s">
        <v>194</v>
      </c>
      <c r="E448" s="571">
        <v>30000</v>
      </c>
      <c r="F448" s="571">
        <v>30000</v>
      </c>
      <c r="G448" s="571">
        <v>30000</v>
      </c>
      <c r="H448" s="571">
        <v>30000</v>
      </c>
      <c r="I448" s="592">
        <f t="shared" si="87"/>
        <v>100</v>
      </c>
      <c r="J448" s="620">
        <f t="shared" si="87"/>
        <v>100</v>
      </c>
    </row>
    <row r="449" spans="1:10" s="474" customFormat="1" ht="13.5">
      <c r="A449" s="560" t="s">
        <v>554</v>
      </c>
      <c r="B449" s="723"/>
      <c r="C449" s="576">
        <v>323</v>
      </c>
      <c r="D449" s="577" t="s">
        <v>57</v>
      </c>
      <c r="E449" s="571">
        <v>217000</v>
      </c>
      <c r="F449" s="571">
        <f>SUM(F450)</f>
        <v>200000</v>
      </c>
      <c r="G449" s="571">
        <f>SUM(G450)</f>
        <v>220000</v>
      </c>
      <c r="H449" s="571">
        <f>SUM(H450)</f>
        <v>300000</v>
      </c>
      <c r="I449" s="592">
        <f t="shared" si="87"/>
        <v>110.00000000000001</v>
      </c>
      <c r="J449" s="620">
        <f t="shared" si="87"/>
        <v>136.36363636363635</v>
      </c>
    </row>
    <row r="450" spans="1:10" ht="14.25" thickBot="1">
      <c r="A450" s="624" t="s">
        <v>554</v>
      </c>
      <c r="B450" s="725"/>
      <c r="C450" s="601">
        <v>3232</v>
      </c>
      <c r="D450" s="602" t="s">
        <v>247</v>
      </c>
      <c r="E450" s="603">
        <v>217000</v>
      </c>
      <c r="F450" s="603">
        <v>200000</v>
      </c>
      <c r="G450" s="603">
        <v>220000</v>
      </c>
      <c r="H450" s="603">
        <v>300000</v>
      </c>
      <c r="I450" s="604">
        <f t="shared" si="87"/>
        <v>110.00000000000001</v>
      </c>
      <c r="J450" s="623">
        <f t="shared" si="87"/>
        <v>136.36363636363635</v>
      </c>
    </row>
    <row r="451" spans="1:10" ht="27.75" thickTop="1">
      <c r="A451" s="708"/>
      <c r="B451" s="731"/>
      <c r="C451" s="147"/>
      <c r="D451" s="613" t="s">
        <v>251</v>
      </c>
      <c r="E451" s="583"/>
      <c r="F451" s="581"/>
      <c r="G451" s="581"/>
      <c r="H451" s="581"/>
      <c r="I451" s="811">
        <f>AVERAGE(G453/F453*100)</f>
        <v>0</v>
      </c>
      <c r="J451" s="813">
        <v>0</v>
      </c>
    </row>
    <row r="452" spans="1:10" ht="13.5">
      <c r="A452" s="708"/>
      <c r="B452" s="731"/>
      <c r="C452" s="147"/>
      <c r="D452" s="613" t="s">
        <v>259</v>
      </c>
      <c r="E452" s="582"/>
      <c r="F452" s="581"/>
      <c r="G452" s="581"/>
      <c r="H452" s="581"/>
      <c r="I452" s="812"/>
      <c r="J452" s="814"/>
    </row>
    <row r="453" spans="1:10" ht="30.75">
      <c r="A453" s="709"/>
      <c r="B453" s="732"/>
      <c r="C453" s="176"/>
      <c r="D453" s="681" t="s">
        <v>645</v>
      </c>
      <c r="E453" s="674">
        <v>760000</v>
      </c>
      <c r="F453" s="670">
        <f>SUM(F454)</f>
        <v>500000</v>
      </c>
      <c r="G453" s="670">
        <f aca="true" t="shared" si="88" ref="G453:H455">SUM(G454)</f>
        <v>0</v>
      </c>
      <c r="H453" s="670">
        <f t="shared" si="88"/>
        <v>0</v>
      </c>
      <c r="I453" s="812"/>
      <c r="J453" s="814"/>
    </row>
    <row r="454" spans="1:10" s="671" customFormat="1" ht="15">
      <c r="A454" s="564" t="s">
        <v>555</v>
      </c>
      <c r="B454" s="724"/>
      <c r="C454" s="559">
        <v>42</v>
      </c>
      <c r="D454" s="574" t="s">
        <v>255</v>
      </c>
      <c r="E454" s="570">
        <v>760000</v>
      </c>
      <c r="F454" s="570">
        <f>SUM(F455)</f>
        <v>500000</v>
      </c>
      <c r="G454" s="570">
        <f t="shared" si="88"/>
        <v>0</v>
      </c>
      <c r="H454" s="570">
        <f t="shared" si="88"/>
        <v>0</v>
      </c>
      <c r="I454" s="592">
        <f>AVERAGE(G454/F454*100)</f>
        <v>0</v>
      </c>
      <c r="J454" s="620">
        <v>0</v>
      </c>
    </row>
    <row r="455" spans="1:10" s="474" customFormat="1" ht="13.5">
      <c r="A455" s="560" t="s">
        <v>555</v>
      </c>
      <c r="B455" s="723"/>
      <c r="C455" s="576">
        <v>421</v>
      </c>
      <c r="D455" s="577" t="s">
        <v>98</v>
      </c>
      <c r="E455" s="571">
        <v>760000</v>
      </c>
      <c r="F455" s="571">
        <f>SUM(F456)</f>
        <v>500000</v>
      </c>
      <c r="G455" s="571">
        <f t="shared" si="88"/>
        <v>0</v>
      </c>
      <c r="H455" s="571">
        <f t="shared" si="88"/>
        <v>0</v>
      </c>
      <c r="I455" s="592">
        <f>AVERAGE(G455/F455*100)</f>
        <v>0</v>
      </c>
      <c r="J455" s="620">
        <v>0</v>
      </c>
    </row>
    <row r="456" spans="1:10" ht="14.25" thickBot="1">
      <c r="A456" s="624" t="s">
        <v>555</v>
      </c>
      <c r="B456" s="725"/>
      <c r="C456" s="601">
        <v>4214</v>
      </c>
      <c r="D456" s="602" t="s">
        <v>121</v>
      </c>
      <c r="E456" s="603">
        <v>760000</v>
      </c>
      <c r="F456" s="603">
        <v>500000</v>
      </c>
      <c r="G456" s="603">
        <v>0</v>
      </c>
      <c r="H456" s="603">
        <v>0</v>
      </c>
      <c r="I456" s="604">
        <f>AVERAGE(G456/F456*100)</f>
        <v>0</v>
      </c>
      <c r="J456" s="623">
        <v>0</v>
      </c>
    </row>
    <row r="457" spans="1:10" ht="27.75" thickTop="1">
      <c r="A457" s="618"/>
      <c r="B457" s="728"/>
      <c r="C457" s="607"/>
      <c r="D457" s="613" t="s">
        <v>251</v>
      </c>
      <c r="E457" s="583"/>
      <c r="F457" s="581"/>
      <c r="G457" s="581"/>
      <c r="H457" s="581"/>
      <c r="I457" s="811">
        <f>AVERAGE(G459/F459*100)</f>
        <v>333.33333333333337</v>
      </c>
      <c r="J457" s="813">
        <f>AVERAGE(H459/G459*100)</f>
        <v>60</v>
      </c>
    </row>
    <row r="458" spans="1:10" ht="13.5">
      <c r="A458" s="618"/>
      <c r="B458" s="728"/>
      <c r="C458" s="607"/>
      <c r="D458" s="613" t="s">
        <v>261</v>
      </c>
      <c r="E458" s="582"/>
      <c r="F458" s="581"/>
      <c r="G458" s="581"/>
      <c r="H458" s="581"/>
      <c r="I458" s="812"/>
      <c r="J458" s="814"/>
    </row>
    <row r="459" spans="1:10" s="671" customFormat="1" ht="15">
      <c r="A459" s="672"/>
      <c r="B459" s="729"/>
      <c r="C459" s="673"/>
      <c r="D459" s="681" t="s">
        <v>487</v>
      </c>
      <c r="E459" s="674">
        <v>256000</v>
      </c>
      <c r="F459" s="670">
        <f>SUM(F460)</f>
        <v>150000</v>
      </c>
      <c r="G459" s="670">
        <f aca="true" t="shared" si="89" ref="G459:H461">SUM(G460)</f>
        <v>500000</v>
      </c>
      <c r="H459" s="670">
        <f t="shared" si="89"/>
        <v>300000</v>
      </c>
      <c r="I459" s="812"/>
      <c r="J459" s="814"/>
    </row>
    <row r="460" spans="1:10" s="474" customFormat="1" ht="13.5">
      <c r="A460" s="564" t="s">
        <v>556</v>
      </c>
      <c r="B460" s="724"/>
      <c r="C460" s="559">
        <v>42</v>
      </c>
      <c r="D460" s="574" t="s">
        <v>255</v>
      </c>
      <c r="E460" s="570">
        <v>256000</v>
      </c>
      <c r="F460" s="570">
        <f>SUM(F461)</f>
        <v>150000</v>
      </c>
      <c r="G460" s="570">
        <f t="shared" si="89"/>
        <v>500000</v>
      </c>
      <c r="H460" s="570">
        <f t="shared" si="89"/>
        <v>300000</v>
      </c>
      <c r="I460" s="592">
        <f aca="true" t="shared" si="90" ref="I460:J462">AVERAGE(G460/F460*100)</f>
        <v>333.33333333333337</v>
      </c>
      <c r="J460" s="620">
        <f t="shared" si="90"/>
        <v>60</v>
      </c>
    </row>
    <row r="461" spans="1:10" ht="13.5">
      <c r="A461" s="560" t="s">
        <v>556</v>
      </c>
      <c r="B461" s="723"/>
      <c r="C461" s="576">
        <v>421</v>
      </c>
      <c r="D461" s="577" t="s">
        <v>98</v>
      </c>
      <c r="E461" s="571">
        <v>256000</v>
      </c>
      <c r="F461" s="571">
        <f>SUM(F462)</f>
        <v>150000</v>
      </c>
      <c r="G461" s="571">
        <f t="shared" si="89"/>
        <v>500000</v>
      </c>
      <c r="H461" s="571">
        <f t="shared" si="89"/>
        <v>300000</v>
      </c>
      <c r="I461" s="592">
        <f t="shared" si="90"/>
        <v>333.33333333333337</v>
      </c>
      <c r="J461" s="620">
        <f t="shared" si="90"/>
        <v>60</v>
      </c>
    </row>
    <row r="462" spans="1:10" ht="14.25" thickBot="1">
      <c r="A462" s="624" t="s">
        <v>556</v>
      </c>
      <c r="B462" s="725"/>
      <c r="C462" s="601">
        <v>4214</v>
      </c>
      <c r="D462" s="602" t="s">
        <v>256</v>
      </c>
      <c r="E462" s="603">
        <v>256000</v>
      </c>
      <c r="F462" s="603">
        <v>150000</v>
      </c>
      <c r="G462" s="603">
        <v>500000</v>
      </c>
      <c r="H462" s="603">
        <v>300000</v>
      </c>
      <c r="I462" s="604">
        <f t="shared" si="90"/>
        <v>333.33333333333337</v>
      </c>
      <c r="J462" s="623">
        <f t="shared" si="90"/>
        <v>60</v>
      </c>
    </row>
    <row r="463" spans="1:10" s="474" customFormat="1" ht="14.25" thickTop="1">
      <c r="A463" s="618"/>
      <c r="B463" s="728"/>
      <c r="C463" s="607"/>
      <c r="D463" s="613" t="s">
        <v>432</v>
      </c>
      <c r="E463" s="583"/>
      <c r="F463" s="581"/>
      <c r="G463" s="581"/>
      <c r="H463" s="581"/>
      <c r="I463" s="811">
        <f>AVERAGE(G465/F465*100)</f>
        <v>200</v>
      </c>
      <c r="J463" s="813">
        <f>AVERAGE(H465/G465*100)</f>
        <v>100</v>
      </c>
    </row>
    <row r="464" spans="1:10" ht="27">
      <c r="A464" s="618"/>
      <c r="B464" s="728"/>
      <c r="C464" s="607"/>
      <c r="D464" s="613" t="s">
        <v>431</v>
      </c>
      <c r="E464" s="582"/>
      <c r="F464" s="581"/>
      <c r="G464" s="581"/>
      <c r="H464" s="581"/>
      <c r="I464" s="812"/>
      <c r="J464" s="814"/>
    </row>
    <row r="465" spans="1:10" ht="15">
      <c r="A465" s="672"/>
      <c r="B465" s="729"/>
      <c r="C465" s="673"/>
      <c r="D465" s="681" t="s">
        <v>625</v>
      </c>
      <c r="E465" s="674">
        <v>249000</v>
      </c>
      <c r="F465" s="670">
        <f aca="true" t="shared" si="91" ref="F465:H466">SUM(F466)</f>
        <v>50000</v>
      </c>
      <c r="G465" s="670">
        <f t="shared" si="91"/>
        <v>100000</v>
      </c>
      <c r="H465" s="670">
        <f t="shared" si="91"/>
        <v>100000</v>
      </c>
      <c r="I465" s="812"/>
      <c r="J465" s="814"/>
    </row>
    <row r="466" spans="1:10" ht="13.5">
      <c r="A466" s="564" t="s">
        <v>557</v>
      </c>
      <c r="B466" s="724"/>
      <c r="C466" s="559">
        <v>42</v>
      </c>
      <c r="D466" s="574" t="s">
        <v>255</v>
      </c>
      <c r="E466" s="570">
        <v>249000</v>
      </c>
      <c r="F466" s="570">
        <f t="shared" si="91"/>
        <v>50000</v>
      </c>
      <c r="G466" s="570">
        <f t="shared" si="91"/>
        <v>100000</v>
      </c>
      <c r="H466" s="570">
        <f t="shared" si="91"/>
        <v>100000</v>
      </c>
      <c r="I466" s="592">
        <f>AVERAGE(G466/F466*100)</f>
        <v>200</v>
      </c>
      <c r="J466" s="620">
        <f>AVERAGE(H466/G466*100)</f>
        <v>100</v>
      </c>
    </row>
    <row r="467" spans="1:10" ht="13.5">
      <c r="A467" s="560" t="s">
        <v>557</v>
      </c>
      <c r="B467" s="723"/>
      <c r="C467" s="576">
        <v>421</v>
      </c>
      <c r="D467" s="577" t="s">
        <v>98</v>
      </c>
      <c r="E467" s="571">
        <v>249000</v>
      </c>
      <c r="F467" s="571">
        <f>SUM(F468+F469+F470)</f>
        <v>50000</v>
      </c>
      <c r="G467" s="571">
        <f>SUM(G468+G469)</f>
        <v>100000</v>
      </c>
      <c r="H467" s="571">
        <f>SUM(H468+H469)</f>
        <v>100000</v>
      </c>
      <c r="I467" s="592">
        <f aca="true" t="shared" si="92" ref="I467:I479">AVERAGE(G467/F467*100)</f>
        <v>200</v>
      </c>
      <c r="J467" s="620">
        <f>AVERAGE(H467/G467*100)</f>
        <v>100</v>
      </c>
    </row>
    <row r="468" spans="1:10" s="671" customFormat="1" ht="15.75" thickBot="1">
      <c r="A468" s="624" t="s">
        <v>557</v>
      </c>
      <c r="B468" s="725"/>
      <c r="C468" s="601">
        <v>4214</v>
      </c>
      <c r="D468" s="602" t="s">
        <v>256</v>
      </c>
      <c r="E468" s="603">
        <v>249000</v>
      </c>
      <c r="F468" s="603">
        <v>50000</v>
      </c>
      <c r="G468" s="603">
        <v>100000</v>
      </c>
      <c r="H468" s="603">
        <v>100000</v>
      </c>
      <c r="I468" s="604">
        <f t="shared" si="92"/>
        <v>200</v>
      </c>
      <c r="J468" s="623">
        <f>AVERAGE(H468/G468*100)</f>
        <v>100</v>
      </c>
    </row>
    <row r="469" spans="1:10" s="474" customFormat="1" ht="14.25" hidden="1" thickTop="1">
      <c r="A469" s="735" t="s">
        <v>557</v>
      </c>
      <c r="B469" s="736"/>
      <c r="C469" s="737">
        <v>4214</v>
      </c>
      <c r="D469" s="584" t="s">
        <v>587</v>
      </c>
      <c r="E469" s="738">
        <v>249000</v>
      </c>
      <c r="F469" s="738">
        <v>0</v>
      </c>
      <c r="G469" s="738">
        <v>0</v>
      </c>
      <c r="H469" s="738">
        <v>0</v>
      </c>
      <c r="I469" s="599" t="e">
        <f>AVERAGE(G469/F469*100)</f>
        <v>#DIV/0!</v>
      </c>
      <c r="J469" s="619" t="e">
        <f>AVERAGE(H469/G469*100)</f>
        <v>#DIV/0!</v>
      </c>
    </row>
    <row r="470" spans="1:10" ht="14.25" hidden="1" thickBot="1">
      <c r="A470" s="688" t="s">
        <v>557</v>
      </c>
      <c r="B470" s="733"/>
      <c r="C470" s="689">
        <v>4214</v>
      </c>
      <c r="D470" s="690" t="s">
        <v>624</v>
      </c>
      <c r="E470" s="691">
        <v>249000</v>
      </c>
      <c r="F470" s="691">
        <v>0</v>
      </c>
      <c r="G470" s="691">
        <v>0</v>
      </c>
      <c r="H470" s="691">
        <v>0</v>
      </c>
      <c r="I470" s="706" t="e">
        <f>AVERAGE(G470/F470*100)</f>
        <v>#DIV/0!</v>
      </c>
      <c r="J470" s="707" t="e">
        <f>AVERAGE(H470/G470*100)</f>
        <v>#DIV/0!</v>
      </c>
    </row>
    <row r="471" spans="1:10" ht="27.75" thickTop="1">
      <c r="A471" s="618"/>
      <c r="B471" s="728"/>
      <c r="C471" s="607"/>
      <c r="D471" s="613" t="s">
        <v>251</v>
      </c>
      <c r="E471" s="583"/>
      <c r="F471" s="581"/>
      <c r="G471" s="581"/>
      <c r="H471" s="581"/>
      <c r="I471" s="831">
        <f>AVERAGE(G473/F473*100)</f>
        <v>100</v>
      </c>
      <c r="J471" s="833">
        <v>100</v>
      </c>
    </row>
    <row r="472" spans="1:10" s="474" customFormat="1" ht="13.5">
      <c r="A472" s="618"/>
      <c r="B472" s="728"/>
      <c r="C472" s="607"/>
      <c r="D472" s="613" t="s">
        <v>200</v>
      </c>
      <c r="E472" s="582"/>
      <c r="F472" s="581"/>
      <c r="G472" s="581"/>
      <c r="H472" s="581"/>
      <c r="I472" s="831"/>
      <c r="J472" s="833"/>
    </row>
    <row r="473" spans="1:10" ht="15">
      <c r="A473" s="672"/>
      <c r="B473" s="729"/>
      <c r="C473" s="673"/>
      <c r="D473" s="681" t="s">
        <v>488</v>
      </c>
      <c r="E473" s="674">
        <v>160000</v>
      </c>
      <c r="F473" s="670">
        <f>SUM(F474+F477)</f>
        <v>30000</v>
      </c>
      <c r="G473" s="670">
        <f>SUM(G474+G477)</f>
        <v>30000</v>
      </c>
      <c r="H473" s="670">
        <f>SUM(H474+H477)</f>
        <v>30000</v>
      </c>
      <c r="I473" s="811"/>
      <c r="J473" s="813"/>
    </row>
    <row r="474" spans="1:10" ht="13.5">
      <c r="A474" s="564" t="s">
        <v>558</v>
      </c>
      <c r="B474" s="724"/>
      <c r="C474" s="559">
        <v>32</v>
      </c>
      <c r="D474" s="574" t="s">
        <v>48</v>
      </c>
      <c r="E474" s="570">
        <v>247000</v>
      </c>
      <c r="F474" s="570">
        <f aca="true" t="shared" si="93" ref="F474:H475">SUM(F475)</f>
        <v>30000</v>
      </c>
      <c r="G474" s="570">
        <f t="shared" si="93"/>
        <v>30000</v>
      </c>
      <c r="H474" s="570">
        <f t="shared" si="93"/>
        <v>30000</v>
      </c>
      <c r="I474" s="592">
        <f t="shared" si="92"/>
        <v>100</v>
      </c>
      <c r="J474" s="620">
        <f>AVERAGE(H474/G474*100)</f>
        <v>100</v>
      </c>
    </row>
    <row r="475" spans="1:10" ht="13.5">
      <c r="A475" s="560" t="s">
        <v>558</v>
      </c>
      <c r="B475" s="723"/>
      <c r="C475" s="576">
        <v>323</v>
      </c>
      <c r="D475" s="577" t="s">
        <v>57</v>
      </c>
      <c r="E475" s="571">
        <v>30000</v>
      </c>
      <c r="F475" s="571">
        <f t="shared" si="93"/>
        <v>30000</v>
      </c>
      <c r="G475" s="571">
        <f t="shared" si="93"/>
        <v>30000</v>
      </c>
      <c r="H475" s="571">
        <f t="shared" si="93"/>
        <v>30000</v>
      </c>
      <c r="I475" s="592">
        <f t="shared" si="92"/>
        <v>100</v>
      </c>
      <c r="J475" s="620">
        <f>AVERAGE(H475/G475*100)</f>
        <v>100</v>
      </c>
    </row>
    <row r="476" spans="1:10" ht="13.5">
      <c r="A476" s="560" t="s">
        <v>558</v>
      </c>
      <c r="B476" s="723"/>
      <c r="C476" s="576">
        <v>3232</v>
      </c>
      <c r="D476" s="577" t="s">
        <v>247</v>
      </c>
      <c r="E476" s="571">
        <v>30000</v>
      </c>
      <c r="F476" s="571">
        <v>30000</v>
      </c>
      <c r="G476" s="571">
        <v>30000</v>
      </c>
      <c r="H476" s="571">
        <v>30000</v>
      </c>
      <c r="I476" s="592">
        <f t="shared" si="92"/>
        <v>100</v>
      </c>
      <c r="J476" s="620">
        <f>AVERAGE(H476/G476*100)</f>
        <v>100</v>
      </c>
    </row>
    <row r="477" spans="1:10" s="671" customFormat="1" ht="15">
      <c r="A477" s="564" t="s">
        <v>558</v>
      </c>
      <c r="B477" s="724"/>
      <c r="C477" s="559">
        <v>42</v>
      </c>
      <c r="D477" s="574" t="s">
        <v>255</v>
      </c>
      <c r="E477" s="570">
        <v>160000</v>
      </c>
      <c r="F477" s="570">
        <f>SUM(F478)</f>
        <v>0</v>
      </c>
      <c r="G477" s="570">
        <f>SUM(G478)</f>
        <v>0</v>
      </c>
      <c r="H477" s="570">
        <f>SUM(H478)</f>
        <v>0</v>
      </c>
      <c r="I477" s="592" t="e">
        <f t="shared" si="92"/>
        <v>#DIV/0!</v>
      </c>
      <c r="J477" s="620">
        <v>0</v>
      </c>
    </row>
    <row r="478" spans="1:10" s="474" customFormat="1" ht="13.5">
      <c r="A478" s="560" t="s">
        <v>558</v>
      </c>
      <c r="B478" s="723"/>
      <c r="C478" s="576">
        <v>427</v>
      </c>
      <c r="D478" s="577" t="s">
        <v>100</v>
      </c>
      <c r="E478" s="571">
        <v>160000</v>
      </c>
      <c r="F478" s="571">
        <f>SUM(F479:F479)</f>
        <v>0</v>
      </c>
      <c r="G478" s="571">
        <f>SUM(G479:G479)</f>
        <v>0</v>
      </c>
      <c r="H478" s="571">
        <f>SUM(H479:H479)</f>
        <v>0</v>
      </c>
      <c r="I478" s="592" t="e">
        <f t="shared" si="92"/>
        <v>#DIV/0!</v>
      </c>
      <c r="J478" s="620">
        <v>0</v>
      </c>
    </row>
    <row r="479" spans="1:10" ht="14.25" thickBot="1">
      <c r="A479" s="624" t="s">
        <v>558</v>
      </c>
      <c r="B479" s="725"/>
      <c r="C479" s="601">
        <v>4227</v>
      </c>
      <c r="D479" s="602" t="s">
        <v>103</v>
      </c>
      <c r="E479" s="603">
        <v>160000</v>
      </c>
      <c r="F479" s="603">
        <v>0</v>
      </c>
      <c r="G479" s="603">
        <v>0</v>
      </c>
      <c r="H479" s="603">
        <v>0</v>
      </c>
      <c r="I479" s="604" t="e">
        <f t="shared" si="92"/>
        <v>#DIV/0!</v>
      </c>
      <c r="J479" s="623">
        <v>0</v>
      </c>
    </row>
    <row r="480" spans="1:10" ht="27.75" thickTop="1">
      <c r="A480" s="708"/>
      <c r="B480" s="731"/>
      <c r="C480" s="147"/>
      <c r="D480" s="613" t="s">
        <v>251</v>
      </c>
      <c r="E480" s="583"/>
      <c r="F480" s="581"/>
      <c r="G480" s="581"/>
      <c r="H480" s="581"/>
      <c r="I480" s="811">
        <v>0</v>
      </c>
      <c r="J480" s="813">
        <v>0</v>
      </c>
    </row>
    <row r="481" spans="1:10" ht="13.5">
      <c r="A481" s="708"/>
      <c r="B481" s="731"/>
      <c r="C481" s="147"/>
      <c r="D481" s="613" t="s">
        <v>200</v>
      </c>
      <c r="E481" s="582"/>
      <c r="F481" s="581"/>
      <c r="G481" s="581"/>
      <c r="H481" s="581"/>
      <c r="I481" s="812"/>
      <c r="J481" s="814"/>
    </row>
    <row r="482" spans="1:10" ht="15">
      <c r="A482" s="709"/>
      <c r="B482" s="732"/>
      <c r="C482" s="176"/>
      <c r="D482" s="681" t="s">
        <v>489</v>
      </c>
      <c r="E482" s="674">
        <v>340000</v>
      </c>
      <c r="F482" s="670">
        <f>SUM(F483+F486+F489)</f>
        <v>65000</v>
      </c>
      <c r="G482" s="670">
        <f>SUM(G483+G486+G489)</f>
        <v>15000</v>
      </c>
      <c r="H482" s="670">
        <f>SUM(H483+H486+H489)</f>
        <v>15000</v>
      </c>
      <c r="I482" s="812"/>
      <c r="J482" s="814"/>
    </row>
    <row r="483" spans="1:10" s="741" customFormat="1" ht="15">
      <c r="A483" s="564" t="s">
        <v>559</v>
      </c>
      <c r="B483" s="724"/>
      <c r="C483" s="559">
        <v>32</v>
      </c>
      <c r="D483" s="574" t="s">
        <v>48</v>
      </c>
      <c r="E483" s="570">
        <v>247000</v>
      </c>
      <c r="F483" s="570">
        <f aca="true" t="shared" si="94" ref="F483:H484">SUM(F484)</f>
        <v>15000</v>
      </c>
      <c r="G483" s="570">
        <f t="shared" si="94"/>
        <v>15000</v>
      </c>
      <c r="H483" s="570">
        <f t="shared" si="94"/>
        <v>15000</v>
      </c>
      <c r="I483" s="592">
        <f aca="true" t="shared" si="95" ref="I483:I488">AVERAGE(G483/F483*100)</f>
        <v>100</v>
      </c>
      <c r="J483" s="620">
        <v>0</v>
      </c>
    </row>
    <row r="484" spans="1:10" s="671" customFormat="1" ht="15">
      <c r="A484" s="560" t="s">
        <v>559</v>
      </c>
      <c r="B484" s="723"/>
      <c r="C484" s="576">
        <v>323</v>
      </c>
      <c r="D484" s="577" t="s">
        <v>57</v>
      </c>
      <c r="E484" s="571">
        <v>30000</v>
      </c>
      <c r="F484" s="571">
        <f t="shared" si="94"/>
        <v>15000</v>
      </c>
      <c r="G484" s="571">
        <f t="shared" si="94"/>
        <v>15000</v>
      </c>
      <c r="H484" s="571">
        <f t="shared" si="94"/>
        <v>15000</v>
      </c>
      <c r="I484" s="592">
        <f t="shared" si="95"/>
        <v>100</v>
      </c>
      <c r="J484" s="620">
        <v>0</v>
      </c>
    </row>
    <row r="485" spans="1:10" s="474" customFormat="1" ht="13.5">
      <c r="A485" s="560" t="s">
        <v>559</v>
      </c>
      <c r="B485" s="723"/>
      <c r="C485" s="576">
        <v>3232</v>
      </c>
      <c r="D485" s="577" t="s">
        <v>247</v>
      </c>
      <c r="E485" s="571">
        <v>30000</v>
      </c>
      <c r="F485" s="571">
        <v>15000</v>
      </c>
      <c r="G485" s="571">
        <v>15000</v>
      </c>
      <c r="H485" s="571">
        <v>15000</v>
      </c>
      <c r="I485" s="592">
        <f t="shared" si="95"/>
        <v>100</v>
      </c>
      <c r="J485" s="620">
        <v>0</v>
      </c>
    </row>
    <row r="486" spans="1:10" ht="13.5">
      <c r="A486" s="564" t="s">
        <v>559</v>
      </c>
      <c r="B486" s="724"/>
      <c r="C486" s="559">
        <v>42</v>
      </c>
      <c r="D486" s="574" t="s">
        <v>255</v>
      </c>
      <c r="E486" s="570">
        <v>160000</v>
      </c>
      <c r="F486" s="570">
        <f>SUM(F487)</f>
        <v>50000</v>
      </c>
      <c r="G486" s="570">
        <f>SUM(G487)</f>
        <v>0</v>
      </c>
      <c r="H486" s="570">
        <f>SUM(H487)</f>
        <v>0</v>
      </c>
      <c r="I486" s="592">
        <f t="shared" si="95"/>
        <v>0</v>
      </c>
      <c r="J486" s="620">
        <v>0</v>
      </c>
    </row>
    <row r="487" spans="1:10" ht="13.5">
      <c r="A487" s="560" t="s">
        <v>559</v>
      </c>
      <c r="B487" s="723"/>
      <c r="C487" s="576">
        <v>422</v>
      </c>
      <c r="D487" s="577" t="s">
        <v>100</v>
      </c>
      <c r="E487" s="571">
        <v>160000</v>
      </c>
      <c r="F487" s="571">
        <f>SUM(F488:F488)</f>
        <v>50000</v>
      </c>
      <c r="G487" s="571">
        <f>SUM(G488:G488)</f>
        <v>0</v>
      </c>
      <c r="H487" s="571">
        <f>SUM(H488:H488)</f>
        <v>0</v>
      </c>
      <c r="I487" s="592">
        <f t="shared" si="95"/>
        <v>0</v>
      </c>
      <c r="J487" s="620">
        <v>0</v>
      </c>
    </row>
    <row r="488" spans="1:10" ht="13.5">
      <c r="A488" s="560" t="s">
        <v>559</v>
      </c>
      <c r="B488" s="723"/>
      <c r="C488" s="576">
        <v>4223</v>
      </c>
      <c r="D488" s="577" t="s">
        <v>626</v>
      </c>
      <c r="E488" s="571">
        <v>160000</v>
      </c>
      <c r="F488" s="571">
        <v>50000</v>
      </c>
      <c r="G488" s="571">
        <v>0</v>
      </c>
      <c r="H488" s="571">
        <v>0</v>
      </c>
      <c r="I488" s="592">
        <f t="shared" si="95"/>
        <v>0</v>
      </c>
      <c r="J488" s="620">
        <v>0</v>
      </c>
    </row>
    <row r="489" spans="1:10" s="645" customFormat="1" ht="13.5">
      <c r="A489" s="712" t="s">
        <v>559</v>
      </c>
      <c r="B489" s="722"/>
      <c r="C489" s="606">
        <v>45</v>
      </c>
      <c r="D489" s="578" t="s">
        <v>590</v>
      </c>
      <c r="E489" s="595">
        <v>160000</v>
      </c>
      <c r="F489" s="595">
        <f>SUM(F490)</f>
        <v>0</v>
      </c>
      <c r="G489" s="595">
        <f>SUM(G490)</f>
        <v>0</v>
      </c>
      <c r="H489" s="595">
        <f>SUM(H490)</f>
        <v>0</v>
      </c>
      <c r="I489" s="599" t="e">
        <f>AVERAGE(G489/F489*100)</f>
        <v>#DIV/0!</v>
      </c>
      <c r="J489" s="619">
        <v>0</v>
      </c>
    </row>
    <row r="490" spans="1:10" s="713" customFormat="1" ht="13.5">
      <c r="A490" s="560" t="s">
        <v>559</v>
      </c>
      <c r="B490" s="723"/>
      <c r="C490" s="576">
        <v>451</v>
      </c>
      <c r="D490" s="577" t="s">
        <v>104</v>
      </c>
      <c r="E490" s="571">
        <v>160000</v>
      </c>
      <c r="F490" s="571">
        <f>SUM(F491:F491)</f>
        <v>0</v>
      </c>
      <c r="G490" s="571">
        <f>SUM(G491:G491)</f>
        <v>0</v>
      </c>
      <c r="H490" s="571">
        <f>SUM(H491:H491)</f>
        <v>0</v>
      </c>
      <c r="I490" s="592" t="e">
        <f>AVERAGE(G490/F490*100)</f>
        <v>#DIV/0!</v>
      </c>
      <c r="J490" s="620">
        <v>0</v>
      </c>
    </row>
    <row r="491" spans="1:10" s="645" customFormat="1" ht="14.25" thickBot="1">
      <c r="A491" s="624" t="s">
        <v>559</v>
      </c>
      <c r="B491" s="725"/>
      <c r="C491" s="601">
        <v>4511</v>
      </c>
      <c r="D491" s="602" t="s">
        <v>104</v>
      </c>
      <c r="E491" s="603">
        <v>160000</v>
      </c>
      <c r="F491" s="603">
        <v>0</v>
      </c>
      <c r="G491" s="603">
        <v>0</v>
      </c>
      <c r="H491" s="603">
        <v>0</v>
      </c>
      <c r="I491" s="604" t="e">
        <f>AVERAGE(G491/F491*100)</f>
        <v>#DIV/0!</v>
      </c>
      <c r="J491" s="623">
        <v>0</v>
      </c>
    </row>
    <row r="492" spans="1:10" s="474" customFormat="1" ht="14.25" thickTop="1">
      <c r="A492" s="708"/>
      <c r="B492" s="731"/>
      <c r="C492" s="147"/>
      <c r="D492" s="613" t="s">
        <v>432</v>
      </c>
      <c r="E492" s="583"/>
      <c r="F492" s="581"/>
      <c r="G492" s="581"/>
      <c r="H492" s="581"/>
      <c r="I492" s="811">
        <v>66.66666666666666</v>
      </c>
      <c r="J492" s="813">
        <v>100</v>
      </c>
    </row>
    <row r="493" spans="1:10" ht="13.5">
      <c r="A493" s="708"/>
      <c r="B493" s="731"/>
      <c r="C493" s="147"/>
      <c r="D493" s="613" t="s">
        <v>579</v>
      </c>
      <c r="E493" s="582"/>
      <c r="F493" s="581"/>
      <c r="G493" s="581"/>
      <c r="H493" s="581"/>
      <c r="I493" s="812"/>
      <c r="J493" s="814"/>
    </row>
    <row r="494" spans="1:10" ht="30.75">
      <c r="A494" s="709"/>
      <c r="B494" s="732"/>
      <c r="C494" s="176"/>
      <c r="D494" s="681" t="s">
        <v>631</v>
      </c>
      <c r="E494" s="674">
        <v>0</v>
      </c>
      <c r="F494" s="670">
        <f aca="true" t="shared" si="96" ref="F494:H495">SUM(F495)</f>
        <v>300000</v>
      </c>
      <c r="G494" s="670">
        <f t="shared" si="96"/>
        <v>200000</v>
      </c>
      <c r="H494" s="670">
        <f t="shared" si="96"/>
        <v>200000</v>
      </c>
      <c r="I494" s="812"/>
      <c r="J494" s="814"/>
    </row>
    <row r="495" spans="1:10" s="705" customFormat="1" ht="17.25">
      <c r="A495" s="564" t="s">
        <v>560</v>
      </c>
      <c r="B495" s="724"/>
      <c r="C495" s="559">
        <v>42</v>
      </c>
      <c r="D495" s="574" t="s">
        <v>255</v>
      </c>
      <c r="E495" s="570">
        <v>0</v>
      </c>
      <c r="F495" s="570">
        <f t="shared" si="96"/>
        <v>300000</v>
      </c>
      <c r="G495" s="570">
        <f t="shared" si="96"/>
        <v>200000</v>
      </c>
      <c r="H495" s="570">
        <f t="shared" si="96"/>
        <v>200000</v>
      </c>
      <c r="I495" s="592">
        <f aca="true" t="shared" si="97" ref="I495:J498">AVERAGE(G495/F495*100)</f>
        <v>66.66666666666666</v>
      </c>
      <c r="J495" s="620">
        <f t="shared" si="97"/>
        <v>100</v>
      </c>
    </row>
    <row r="496" spans="1:10" ht="13.5">
      <c r="A496" s="560" t="s">
        <v>560</v>
      </c>
      <c r="B496" s="723"/>
      <c r="C496" s="576">
        <v>421</v>
      </c>
      <c r="D496" s="577" t="s">
        <v>98</v>
      </c>
      <c r="E496" s="571">
        <v>0</v>
      </c>
      <c r="F496" s="571">
        <f>SUM(F497+F498)</f>
        <v>300000</v>
      </c>
      <c r="G496" s="571">
        <f>SUM(G497+G498)</f>
        <v>200000</v>
      </c>
      <c r="H496" s="571">
        <f>SUM(H497+H498)</f>
        <v>200000</v>
      </c>
      <c r="I496" s="592">
        <f t="shared" si="97"/>
        <v>66.66666666666666</v>
      </c>
      <c r="J496" s="620">
        <f t="shared" si="97"/>
        <v>100</v>
      </c>
    </row>
    <row r="497" spans="1:10" ht="14.25" thickBot="1">
      <c r="A497" s="624" t="s">
        <v>560</v>
      </c>
      <c r="B497" s="725"/>
      <c r="C497" s="601">
        <v>4214</v>
      </c>
      <c r="D497" s="602" t="s">
        <v>256</v>
      </c>
      <c r="E497" s="603">
        <v>0</v>
      </c>
      <c r="F497" s="603">
        <v>300000</v>
      </c>
      <c r="G497" s="603">
        <v>200000</v>
      </c>
      <c r="H497" s="603">
        <v>200000</v>
      </c>
      <c r="I497" s="604">
        <f t="shared" si="97"/>
        <v>66.66666666666666</v>
      </c>
      <c r="J497" s="623">
        <f t="shared" si="97"/>
        <v>100</v>
      </c>
    </row>
    <row r="498" spans="1:10" ht="15" hidden="1" thickBot="1" thickTop="1">
      <c r="A498" s="688" t="s">
        <v>560</v>
      </c>
      <c r="B498" s="733"/>
      <c r="C498" s="689">
        <v>4214</v>
      </c>
      <c r="D498" s="690" t="s">
        <v>256</v>
      </c>
      <c r="E498" s="691">
        <v>0</v>
      </c>
      <c r="F498" s="691">
        <v>0</v>
      </c>
      <c r="G498" s="691">
        <v>0</v>
      </c>
      <c r="H498" s="691">
        <v>0</v>
      </c>
      <c r="I498" s="706" t="e">
        <f t="shared" si="97"/>
        <v>#DIV/0!</v>
      </c>
      <c r="J498" s="707" t="e">
        <f t="shared" si="97"/>
        <v>#DIV/0!</v>
      </c>
    </row>
    <row r="499" spans="1:10" s="474" customFormat="1" ht="14.25" thickTop="1">
      <c r="A499" s="708"/>
      <c r="B499" s="731"/>
      <c r="C499" s="147"/>
      <c r="D499" s="613" t="s">
        <v>432</v>
      </c>
      <c r="E499" s="583"/>
      <c r="F499" s="581"/>
      <c r="G499" s="581"/>
      <c r="H499" s="581"/>
      <c r="I499" s="811">
        <v>0</v>
      </c>
      <c r="J499" s="813">
        <v>0</v>
      </c>
    </row>
    <row r="500" spans="1:10" ht="13.5">
      <c r="A500" s="708"/>
      <c r="B500" s="731"/>
      <c r="C500" s="147"/>
      <c r="D500" s="613" t="s">
        <v>579</v>
      </c>
      <c r="E500" s="582"/>
      <c r="F500" s="581"/>
      <c r="G500" s="581"/>
      <c r="H500" s="581"/>
      <c r="I500" s="817"/>
      <c r="J500" s="816"/>
    </row>
    <row r="501" spans="1:10" ht="30.75">
      <c r="A501" s="709"/>
      <c r="B501" s="732"/>
      <c r="C501" s="176"/>
      <c r="D501" s="681" t="s">
        <v>632</v>
      </c>
      <c r="E501" s="674">
        <v>100000</v>
      </c>
      <c r="F501" s="670">
        <f aca="true" t="shared" si="98" ref="F501:H502">SUM(F502)</f>
        <v>1200000</v>
      </c>
      <c r="G501" s="670">
        <f t="shared" si="98"/>
        <v>0</v>
      </c>
      <c r="H501" s="670">
        <f t="shared" si="98"/>
        <v>0</v>
      </c>
      <c r="I501" s="817"/>
      <c r="J501" s="816"/>
    </row>
    <row r="502" spans="1:10" ht="13.5">
      <c r="A502" s="564" t="s">
        <v>561</v>
      </c>
      <c r="B502" s="724"/>
      <c r="C502" s="559">
        <v>42</v>
      </c>
      <c r="D502" s="574" t="s">
        <v>255</v>
      </c>
      <c r="E502" s="570">
        <v>100000</v>
      </c>
      <c r="F502" s="570">
        <f t="shared" si="98"/>
        <v>1200000</v>
      </c>
      <c r="G502" s="570">
        <f t="shared" si="98"/>
        <v>0</v>
      </c>
      <c r="H502" s="570">
        <f t="shared" si="98"/>
        <v>0</v>
      </c>
      <c r="I502" s="592">
        <f>AVERAGE(G502/F502*100)</f>
        <v>0</v>
      </c>
      <c r="J502" s="620">
        <v>0</v>
      </c>
    </row>
    <row r="503" spans="1:10" s="705" customFormat="1" ht="17.25">
      <c r="A503" s="560" t="s">
        <v>561</v>
      </c>
      <c r="B503" s="723"/>
      <c r="C503" s="576">
        <v>421</v>
      </c>
      <c r="D503" s="577" t="s">
        <v>98</v>
      </c>
      <c r="E503" s="571">
        <v>100000</v>
      </c>
      <c r="F503" s="571">
        <f>SUM(F504:F505)</f>
        <v>1200000</v>
      </c>
      <c r="G503" s="571">
        <f>SUM(G504:G505)</f>
        <v>0</v>
      </c>
      <c r="H503" s="571">
        <f>SUM(H504:H505)</f>
        <v>0</v>
      </c>
      <c r="I503" s="592">
        <f>AVERAGE(G503/F503*100)</f>
        <v>0</v>
      </c>
      <c r="J503" s="620">
        <v>0</v>
      </c>
    </row>
    <row r="504" spans="1:10" ht="13.5">
      <c r="A504" s="560" t="s">
        <v>561</v>
      </c>
      <c r="B504" s="723"/>
      <c r="C504" s="576">
        <v>4214</v>
      </c>
      <c r="D504" s="577" t="s">
        <v>256</v>
      </c>
      <c r="E504" s="571">
        <v>100000</v>
      </c>
      <c r="F504" s="571">
        <v>1000000</v>
      </c>
      <c r="G504" s="571">
        <v>0</v>
      </c>
      <c r="H504" s="571">
        <v>0</v>
      </c>
      <c r="I504" s="592">
        <f>AVERAGE(G504/F504*100)</f>
        <v>0</v>
      </c>
      <c r="J504" s="620">
        <v>0</v>
      </c>
    </row>
    <row r="505" spans="1:10" ht="14.25" thickBot="1">
      <c r="A505" s="624" t="s">
        <v>561</v>
      </c>
      <c r="B505" s="725"/>
      <c r="C505" s="601">
        <v>4214</v>
      </c>
      <c r="D505" s="602" t="s">
        <v>256</v>
      </c>
      <c r="E505" s="603">
        <v>100000</v>
      </c>
      <c r="F505" s="603">
        <v>200000</v>
      </c>
      <c r="G505" s="603">
        <v>0</v>
      </c>
      <c r="H505" s="603">
        <v>0</v>
      </c>
      <c r="I505" s="604">
        <f>AVERAGE(G505/F505*100)</f>
        <v>0</v>
      </c>
      <c r="J505" s="623">
        <v>0</v>
      </c>
    </row>
    <row r="506" spans="1:10" s="474" customFormat="1" ht="14.25" thickTop="1">
      <c r="A506" s="708"/>
      <c r="B506" s="731"/>
      <c r="C506" s="147"/>
      <c r="D506" s="613" t="s">
        <v>432</v>
      </c>
      <c r="E506" s="583"/>
      <c r="F506" s="581"/>
      <c r="G506" s="581"/>
      <c r="H506" s="581"/>
      <c r="I506" s="811">
        <v>0</v>
      </c>
      <c r="J506" s="813">
        <v>0</v>
      </c>
    </row>
    <row r="507" spans="1:10" ht="13.5">
      <c r="A507" s="708"/>
      <c r="B507" s="731"/>
      <c r="C507" s="147"/>
      <c r="D507" s="613" t="s">
        <v>200</v>
      </c>
      <c r="E507" s="582"/>
      <c r="F507" s="581"/>
      <c r="G507" s="581"/>
      <c r="H507" s="581"/>
      <c r="I507" s="817"/>
      <c r="J507" s="816"/>
    </row>
    <row r="508" spans="1:10" ht="30.75">
      <c r="A508" s="709"/>
      <c r="B508" s="732"/>
      <c r="C508" s="176"/>
      <c r="D508" s="681" t="s">
        <v>644</v>
      </c>
      <c r="E508" s="674">
        <v>100000</v>
      </c>
      <c r="F508" s="670">
        <f aca="true" t="shared" si="99" ref="F508:H509">SUM(F509)</f>
        <v>450000</v>
      </c>
      <c r="G508" s="670">
        <f t="shared" si="99"/>
        <v>0</v>
      </c>
      <c r="H508" s="670">
        <f t="shared" si="99"/>
        <v>0</v>
      </c>
      <c r="I508" s="817"/>
      <c r="J508" s="816"/>
    </row>
    <row r="509" spans="1:10" ht="13.5">
      <c r="A509" s="564" t="s">
        <v>609</v>
      </c>
      <c r="B509" s="724"/>
      <c r="C509" s="559">
        <v>32</v>
      </c>
      <c r="D509" s="574" t="s">
        <v>48</v>
      </c>
      <c r="E509" s="570">
        <v>100000</v>
      </c>
      <c r="F509" s="570">
        <f t="shared" si="99"/>
        <v>450000</v>
      </c>
      <c r="G509" s="570">
        <f t="shared" si="99"/>
        <v>0</v>
      </c>
      <c r="H509" s="570">
        <f t="shared" si="99"/>
        <v>0</v>
      </c>
      <c r="I509" s="592">
        <f>AVERAGE(G509/F509*100)</f>
        <v>0</v>
      </c>
      <c r="J509" s="620">
        <v>0</v>
      </c>
    </row>
    <row r="510" spans="1:10" ht="13.5">
      <c r="A510" s="560" t="s">
        <v>609</v>
      </c>
      <c r="B510" s="723"/>
      <c r="C510" s="576">
        <v>323</v>
      </c>
      <c r="D510" s="577" t="s">
        <v>57</v>
      </c>
      <c r="E510" s="571">
        <v>100000</v>
      </c>
      <c r="F510" s="571">
        <f>SUM(F511:F512)</f>
        <v>450000</v>
      </c>
      <c r="G510" s="571">
        <f>SUM(G512:G512)</f>
        <v>0</v>
      </c>
      <c r="H510" s="571">
        <f>SUM(H512:H512)</f>
        <v>0</v>
      </c>
      <c r="I510" s="592">
        <f>AVERAGE(G510/F510*100)</f>
        <v>0</v>
      </c>
      <c r="J510" s="620">
        <v>0</v>
      </c>
    </row>
    <row r="511" spans="1:10" ht="13.5">
      <c r="A511" s="560" t="s">
        <v>609</v>
      </c>
      <c r="B511" s="723"/>
      <c r="C511" s="576">
        <v>3232</v>
      </c>
      <c r="D511" s="577" t="s">
        <v>247</v>
      </c>
      <c r="E511" s="571">
        <v>100000</v>
      </c>
      <c r="F511" s="571">
        <v>300000</v>
      </c>
      <c r="G511" s="571">
        <v>0</v>
      </c>
      <c r="H511" s="571">
        <v>0</v>
      </c>
      <c r="I511" s="592">
        <f>AVERAGE(G511/F511*100)</f>
        <v>0</v>
      </c>
      <c r="J511" s="620">
        <v>0</v>
      </c>
    </row>
    <row r="512" spans="1:10" ht="14.25" thickBot="1">
      <c r="A512" s="688" t="s">
        <v>609</v>
      </c>
      <c r="B512" s="733"/>
      <c r="C512" s="601">
        <v>3232</v>
      </c>
      <c r="D512" s="602" t="s">
        <v>247</v>
      </c>
      <c r="E512" s="691">
        <v>100000</v>
      </c>
      <c r="F512" s="691">
        <v>150000</v>
      </c>
      <c r="G512" s="691">
        <v>0</v>
      </c>
      <c r="H512" s="691">
        <v>0</v>
      </c>
      <c r="I512" s="706">
        <f>AVERAGE(G512/F512*100)</f>
        <v>0</v>
      </c>
      <c r="J512" s="707">
        <v>0</v>
      </c>
    </row>
    <row r="513" spans="1:10" s="474" customFormat="1" ht="27.75" thickTop="1">
      <c r="A513" s="708"/>
      <c r="B513" s="731"/>
      <c r="C513" s="147"/>
      <c r="D513" s="613" t="s">
        <v>251</v>
      </c>
      <c r="E513" s="583"/>
      <c r="F513" s="581"/>
      <c r="G513" s="581"/>
      <c r="H513" s="581"/>
      <c r="I513" s="811">
        <f>AVERAGE(G515/F515*100)</f>
        <v>0</v>
      </c>
      <c r="J513" s="813">
        <v>0</v>
      </c>
    </row>
    <row r="514" spans="1:10" ht="13.5">
      <c r="A514" s="708"/>
      <c r="B514" s="731"/>
      <c r="C514" s="147"/>
      <c r="D514" s="613" t="s">
        <v>214</v>
      </c>
      <c r="E514" s="582"/>
      <c r="F514" s="581"/>
      <c r="G514" s="581"/>
      <c r="H514" s="581"/>
      <c r="I514" s="812"/>
      <c r="J514" s="814"/>
    </row>
    <row r="515" spans="1:10" ht="15">
      <c r="A515" s="709"/>
      <c r="B515" s="732"/>
      <c r="C515" s="176"/>
      <c r="D515" s="681" t="s">
        <v>596</v>
      </c>
      <c r="E515" s="674">
        <v>760000</v>
      </c>
      <c r="F515" s="670">
        <f aca="true" t="shared" si="100" ref="F515:H517">SUM(F516)</f>
        <v>400000</v>
      </c>
      <c r="G515" s="670">
        <f t="shared" si="100"/>
        <v>0</v>
      </c>
      <c r="H515" s="670">
        <f t="shared" si="100"/>
        <v>0</v>
      </c>
      <c r="I515" s="812"/>
      <c r="J515" s="814"/>
    </row>
    <row r="516" spans="1:10" s="742" customFormat="1" ht="17.25" customHeight="1">
      <c r="A516" s="564" t="s">
        <v>610</v>
      </c>
      <c r="B516" s="724"/>
      <c r="C516" s="559">
        <v>42</v>
      </c>
      <c r="D516" s="574" t="s">
        <v>255</v>
      </c>
      <c r="E516" s="570">
        <v>760000</v>
      </c>
      <c r="F516" s="570">
        <f t="shared" si="100"/>
        <v>400000</v>
      </c>
      <c r="G516" s="570">
        <f t="shared" si="100"/>
        <v>0</v>
      </c>
      <c r="H516" s="570">
        <f t="shared" si="100"/>
        <v>0</v>
      </c>
      <c r="I516" s="592">
        <f>AVERAGE(G516/F516*100)</f>
        <v>0</v>
      </c>
      <c r="J516" s="620">
        <v>0</v>
      </c>
    </row>
    <row r="517" spans="1:10" ht="13.5">
      <c r="A517" s="560" t="s">
        <v>610</v>
      </c>
      <c r="B517" s="723"/>
      <c r="C517" s="576">
        <v>421</v>
      </c>
      <c r="D517" s="577" t="s">
        <v>98</v>
      </c>
      <c r="E517" s="571">
        <v>760000</v>
      </c>
      <c r="F517" s="571">
        <f t="shared" si="100"/>
        <v>400000</v>
      </c>
      <c r="G517" s="571">
        <f t="shared" si="100"/>
        <v>0</v>
      </c>
      <c r="H517" s="571">
        <f t="shared" si="100"/>
        <v>0</v>
      </c>
      <c r="I517" s="592">
        <f>AVERAGE(G517/F517*100)</f>
        <v>0</v>
      </c>
      <c r="J517" s="620">
        <v>0</v>
      </c>
    </row>
    <row r="518" spans="1:10" ht="14.25" thickBot="1">
      <c r="A518" s="624" t="s">
        <v>610</v>
      </c>
      <c r="B518" s="725"/>
      <c r="C518" s="601">
        <v>4212</v>
      </c>
      <c r="D518" s="602" t="s">
        <v>591</v>
      </c>
      <c r="E518" s="603">
        <v>760000</v>
      </c>
      <c r="F518" s="603">
        <v>400000</v>
      </c>
      <c r="G518" s="603">
        <v>0</v>
      </c>
      <c r="H518" s="603">
        <v>0</v>
      </c>
      <c r="I518" s="604">
        <f>AVERAGE(G518/F518*100)</f>
        <v>0</v>
      </c>
      <c r="J518" s="623">
        <v>0</v>
      </c>
    </row>
    <row r="519" spans="1:10" s="474" customFormat="1" ht="14.25" thickTop="1">
      <c r="A519" s="708"/>
      <c r="B519" s="731"/>
      <c r="C519" s="147"/>
      <c r="D519" s="613" t="s">
        <v>432</v>
      </c>
      <c r="E519" s="583"/>
      <c r="F519" s="581"/>
      <c r="G519" s="581"/>
      <c r="H519" s="581"/>
      <c r="I519" s="811">
        <v>0</v>
      </c>
      <c r="J519" s="813">
        <v>0</v>
      </c>
    </row>
    <row r="520" spans="1:10" ht="13.5">
      <c r="A520" s="708"/>
      <c r="B520" s="731"/>
      <c r="C520" s="147"/>
      <c r="D520" s="613" t="s">
        <v>579</v>
      </c>
      <c r="E520" s="582"/>
      <c r="F520" s="581"/>
      <c r="G520" s="581"/>
      <c r="H520" s="581"/>
      <c r="I520" s="817"/>
      <c r="J520" s="816"/>
    </row>
    <row r="521" spans="1:10" ht="30.75">
      <c r="A521" s="709"/>
      <c r="B521" s="732"/>
      <c r="C521" s="176"/>
      <c r="D521" s="681" t="s">
        <v>633</v>
      </c>
      <c r="E521" s="674">
        <v>100000</v>
      </c>
      <c r="F521" s="670">
        <f aca="true" t="shared" si="101" ref="F521:H522">SUM(F522)</f>
        <v>200000</v>
      </c>
      <c r="G521" s="670">
        <f t="shared" si="101"/>
        <v>850000</v>
      </c>
      <c r="H521" s="670">
        <f t="shared" si="101"/>
        <v>3500000</v>
      </c>
      <c r="I521" s="817"/>
      <c r="J521" s="816"/>
    </row>
    <row r="522" spans="1:10" ht="13.5">
      <c r="A522" s="564" t="s">
        <v>634</v>
      </c>
      <c r="B522" s="724"/>
      <c r="C522" s="559">
        <v>42</v>
      </c>
      <c r="D522" s="574" t="s">
        <v>255</v>
      </c>
      <c r="E522" s="570">
        <v>100000</v>
      </c>
      <c r="F522" s="570">
        <f t="shared" si="101"/>
        <v>200000</v>
      </c>
      <c r="G522" s="570">
        <f t="shared" si="101"/>
        <v>850000</v>
      </c>
      <c r="H522" s="570">
        <f t="shared" si="101"/>
        <v>3500000</v>
      </c>
      <c r="I522" s="592">
        <f>AVERAGE(G522/F522*100)</f>
        <v>425</v>
      </c>
      <c r="J522" s="620">
        <v>0</v>
      </c>
    </row>
    <row r="523" spans="1:10" s="645" customFormat="1" ht="13.5">
      <c r="A523" s="560" t="s">
        <v>634</v>
      </c>
      <c r="B523" s="723"/>
      <c r="C523" s="576">
        <v>421</v>
      </c>
      <c r="D523" s="577" t="s">
        <v>98</v>
      </c>
      <c r="E523" s="571">
        <v>100000</v>
      </c>
      <c r="F523" s="571">
        <f>SUM(F524:F525)</f>
        <v>200000</v>
      </c>
      <c r="G523" s="571">
        <f>SUM(G524:G525)</f>
        <v>850000</v>
      </c>
      <c r="H523" s="571">
        <f>SUM(H524:H525)</f>
        <v>3500000</v>
      </c>
      <c r="I523" s="592">
        <f>AVERAGE(G523/F523*100)</f>
        <v>425</v>
      </c>
      <c r="J523" s="620">
        <v>0</v>
      </c>
    </row>
    <row r="524" spans="1:10" ht="13.5" hidden="1">
      <c r="A524" s="560" t="s">
        <v>561</v>
      </c>
      <c r="B524" s="723"/>
      <c r="C524" s="576">
        <v>4214</v>
      </c>
      <c r="D524" s="577" t="s">
        <v>256</v>
      </c>
      <c r="E524" s="571">
        <v>100000</v>
      </c>
      <c r="F524" s="571">
        <v>0</v>
      </c>
      <c r="G524" s="571">
        <v>0</v>
      </c>
      <c r="H524" s="571">
        <v>0</v>
      </c>
      <c r="I524" s="592" t="e">
        <f>AVERAGE(G524/F524*100)</f>
        <v>#DIV/0!</v>
      </c>
      <c r="J524" s="620">
        <v>0</v>
      </c>
    </row>
    <row r="525" spans="1:10" ht="14.25" thickBot="1">
      <c r="A525" s="624" t="s">
        <v>634</v>
      </c>
      <c r="B525" s="725"/>
      <c r="C525" s="601">
        <v>4214</v>
      </c>
      <c r="D525" s="602" t="s">
        <v>256</v>
      </c>
      <c r="E525" s="603">
        <v>100000</v>
      </c>
      <c r="F525" s="603">
        <v>200000</v>
      </c>
      <c r="G525" s="603">
        <v>850000</v>
      </c>
      <c r="H525" s="603">
        <v>3500000</v>
      </c>
      <c r="I525" s="604">
        <f>AVERAGE(G525/F525*100)</f>
        <v>425</v>
      </c>
      <c r="J525" s="623">
        <v>0</v>
      </c>
    </row>
    <row r="526" spans="1:10" s="474" customFormat="1" ht="14.25" thickTop="1">
      <c r="A526" s="708"/>
      <c r="B526" s="731"/>
      <c r="C526" s="147"/>
      <c r="D526" s="613" t="s">
        <v>432</v>
      </c>
      <c r="E526" s="583"/>
      <c r="F526" s="581"/>
      <c r="G526" s="581"/>
      <c r="H526" s="581"/>
      <c r="I526" s="811">
        <v>0</v>
      </c>
      <c r="J526" s="813">
        <v>0</v>
      </c>
    </row>
    <row r="527" spans="1:10" ht="13.5">
      <c r="A527" s="708"/>
      <c r="B527" s="731"/>
      <c r="C527" s="147"/>
      <c r="D527" s="613" t="s">
        <v>579</v>
      </c>
      <c r="E527" s="582"/>
      <c r="F527" s="581"/>
      <c r="G527" s="581"/>
      <c r="H527" s="581"/>
      <c r="I527" s="817"/>
      <c r="J527" s="816"/>
    </row>
    <row r="528" spans="1:10" ht="30.75">
      <c r="A528" s="709"/>
      <c r="B528" s="732"/>
      <c r="C528" s="176"/>
      <c r="D528" s="681" t="s">
        <v>659</v>
      </c>
      <c r="E528" s="674">
        <v>100000</v>
      </c>
      <c r="F528" s="670">
        <f aca="true" t="shared" si="102" ref="F528:H529">SUM(F529)</f>
        <v>150000</v>
      </c>
      <c r="G528" s="670">
        <f t="shared" si="102"/>
        <v>0</v>
      </c>
      <c r="H528" s="670">
        <f t="shared" si="102"/>
        <v>500000</v>
      </c>
      <c r="I528" s="817"/>
      <c r="J528" s="816"/>
    </row>
    <row r="529" spans="1:10" ht="13.5">
      <c r="A529" s="564" t="s">
        <v>658</v>
      </c>
      <c r="B529" s="724"/>
      <c r="C529" s="559">
        <v>42</v>
      </c>
      <c r="D529" s="574" t="s">
        <v>255</v>
      </c>
      <c r="E529" s="570">
        <v>100000</v>
      </c>
      <c r="F529" s="570">
        <f t="shared" si="102"/>
        <v>150000</v>
      </c>
      <c r="G529" s="570">
        <f t="shared" si="102"/>
        <v>0</v>
      </c>
      <c r="H529" s="570">
        <f t="shared" si="102"/>
        <v>500000</v>
      </c>
      <c r="I529" s="592">
        <f>AVERAGE(G529/F529*100)</f>
        <v>0</v>
      </c>
      <c r="J529" s="620">
        <v>0</v>
      </c>
    </row>
    <row r="530" spans="1:10" s="705" customFormat="1" ht="17.25">
      <c r="A530" s="560" t="s">
        <v>658</v>
      </c>
      <c r="B530" s="723"/>
      <c r="C530" s="576">
        <v>421</v>
      </c>
      <c r="D530" s="577" t="s">
        <v>98</v>
      </c>
      <c r="E530" s="571">
        <v>100000</v>
      </c>
      <c r="F530" s="571">
        <f>SUM(F531:F531)</f>
        <v>150000</v>
      </c>
      <c r="G530" s="571">
        <f>SUM(G531:G531)</f>
        <v>0</v>
      </c>
      <c r="H530" s="571">
        <f>SUM(H531:H531)</f>
        <v>500000</v>
      </c>
      <c r="I530" s="592">
        <f>AVERAGE(G530/F530*100)</f>
        <v>0</v>
      </c>
      <c r="J530" s="620">
        <v>0</v>
      </c>
    </row>
    <row r="531" spans="1:10" ht="14.25" thickBot="1">
      <c r="A531" s="624" t="s">
        <v>658</v>
      </c>
      <c r="B531" s="725"/>
      <c r="C531" s="601">
        <v>4214</v>
      </c>
      <c r="D531" s="602" t="s">
        <v>256</v>
      </c>
      <c r="E531" s="603">
        <v>100000</v>
      </c>
      <c r="F531" s="603">
        <v>150000</v>
      </c>
      <c r="G531" s="603">
        <v>0</v>
      </c>
      <c r="H531" s="603">
        <v>500000</v>
      </c>
      <c r="I531" s="604">
        <f>AVERAGE(G531/F531*100)</f>
        <v>0</v>
      </c>
      <c r="J531" s="623">
        <v>0</v>
      </c>
    </row>
    <row r="532" spans="1:10" ht="18" thickBot="1" thickTop="1">
      <c r="A532" s="821" t="s">
        <v>629</v>
      </c>
      <c r="B532" s="822"/>
      <c r="C532" s="822"/>
      <c r="D532" s="823"/>
      <c r="E532" s="648">
        <v>120000</v>
      </c>
      <c r="F532" s="648">
        <f>SUM(F535)</f>
        <v>40000</v>
      </c>
      <c r="G532" s="648">
        <f>SUM(G535)</f>
        <v>0</v>
      </c>
      <c r="H532" s="648">
        <f>SUM(H535)</f>
        <v>0</v>
      </c>
      <c r="I532" s="652">
        <v>0</v>
      </c>
      <c r="J532" s="653">
        <v>0</v>
      </c>
    </row>
    <row r="533" spans="1:10" ht="13.5">
      <c r="A533" s="708"/>
      <c r="B533" s="147"/>
      <c r="C533" s="147"/>
      <c r="D533" s="613" t="s">
        <v>433</v>
      </c>
      <c r="E533" s="583"/>
      <c r="F533" s="581"/>
      <c r="G533" s="581"/>
      <c r="H533" s="581"/>
      <c r="I533" s="811">
        <v>0</v>
      </c>
      <c r="J533" s="813">
        <v>0</v>
      </c>
    </row>
    <row r="534" spans="1:10" ht="13.5">
      <c r="A534" s="708"/>
      <c r="B534" s="147"/>
      <c r="C534" s="147"/>
      <c r="D534" s="613" t="s">
        <v>200</v>
      </c>
      <c r="E534" s="582"/>
      <c r="F534" s="581"/>
      <c r="G534" s="581"/>
      <c r="H534" s="581"/>
      <c r="I534" s="817"/>
      <c r="J534" s="816"/>
    </row>
    <row r="535" spans="1:10" ht="15">
      <c r="A535" s="708"/>
      <c r="B535" s="147"/>
      <c r="C535" s="147"/>
      <c r="D535" s="584" t="s">
        <v>228</v>
      </c>
      <c r="E535" s="582">
        <v>120000</v>
      </c>
      <c r="F535" s="670">
        <f aca="true" t="shared" si="103" ref="F535:H536">SUM(F536)</f>
        <v>40000</v>
      </c>
      <c r="G535" s="670">
        <f t="shared" si="103"/>
        <v>0</v>
      </c>
      <c r="H535" s="670">
        <f t="shared" si="103"/>
        <v>0</v>
      </c>
      <c r="I535" s="817"/>
      <c r="J535" s="816"/>
    </row>
    <row r="536" spans="1:10" ht="13.5">
      <c r="A536" s="564" t="s">
        <v>562</v>
      </c>
      <c r="B536" s="573"/>
      <c r="C536" s="559">
        <v>42</v>
      </c>
      <c r="D536" s="574" t="s">
        <v>255</v>
      </c>
      <c r="E536" s="570">
        <v>120000</v>
      </c>
      <c r="F536" s="570">
        <f t="shared" si="103"/>
        <v>40000</v>
      </c>
      <c r="G536" s="570">
        <f t="shared" si="103"/>
        <v>0</v>
      </c>
      <c r="H536" s="570">
        <f t="shared" si="103"/>
        <v>0</v>
      </c>
      <c r="I536" s="592">
        <v>0</v>
      </c>
      <c r="J536" s="620">
        <v>0</v>
      </c>
    </row>
    <row r="537" spans="1:10" ht="13.5">
      <c r="A537" s="560" t="s">
        <v>562</v>
      </c>
      <c r="B537" s="575"/>
      <c r="C537" s="576">
        <v>426</v>
      </c>
      <c r="D537" s="577" t="s">
        <v>119</v>
      </c>
      <c r="E537" s="571">
        <v>120000</v>
      </c>
      <c r="F537" s="571">
        <f>SUM(F538:F539)</f>
        <v>40000</v>
      </c>
      <c r="G537" s="571">
        <f>SUM(G538:G539)</f>
        <v>0</v>
      </c>
      <c r="H537" s="571">
        <f>SUM(H538:H539)</f>
        <v>0</v>
      </c>
      <c r="I537" s="592">
        <v>0</v>
      </c>
      <c r="J537" s="620">
        <v>0</v>
      </c>
    </row>
    <row r="538" spans="1:10" ht="13.5" hidden="1">
      <c r="A538" s="560" t="s">
        <v>562</v>
      </c>
      <c r="B538" s="575"/>
      <c r="C538" s="576">
        <v>4263</v>
      </c>
      <c r="D538" s="577" t="s">
        <v>265</v>
      </c>
      <c r="E538" s="571"/>
      <c r="F538" s="571">
        <v>0</v>
      </c>
      <c r="G538" s="571">
        <v>0</v>
      </c>
      <c r="H538" s="571">
        <v>0</v>
      </c>
      <c r="I538" s="592">
        <v>0</v>
      </c>
      <c r="J538" s="620">
        <v>0</v>
      </c>
    </row>
    <row r="539" spans="1:10" ht="14.25" thickBot="1">
      <c r="A539" s="560" t="s">
        <v>562</v>
      </c>
      <c r="B539" s="585"/>
      <c r="C539" s="616">
        <v>4264</v>
      </c>
      <c r="D539" s="579" t="s">
        <v>630</v>
      </c>
      <c r="E539" s="568">
        <v>120000</v>
      </c>
      <c r="F539" s="568">
        <v>40000</v>
      </c>
      <c r="G539" s="568">
        <v>0</v>
      </c>
      <c r="H539" s="568">
        <v>0</v>
      </c>
      <c r="I539" s="597">
        <v>0</v>
      </c>
      <c r="J539" s="625">
        <v>0</v>
      </c>
    </row>
    <row r="540" spans="1:10" ht="18" thickBot="1">
      <c r="A540" s="821" t="s">
        <v>509</v>
      </c>
      <c r="B540" s="822"/>
      <c r="C540" s="822"/>
      <c r="D540" s="823"/>
      <c r="E540" s="648">
        <v>0</v>
      </c>
      <c r="F540" s="648">
        <f>F542</f>
        <v>310000</v>
      </c>
      <c r="G540" s="648">
        <f>G542</f>
        <v>0</v>
      </c>
      <c r="H540" s="648">
        <f>H542</f>
        <v>0</v>
      </c>
      <c r="I540" s="652">
        <v>0</v>
      </c>
      <c r="J540" s="653">
        <v>0</v>
      </c>
    </row>
    <row r="541" spans="1:10" ht="15">
      <c r="A541" s="618"/>
      <c r="B541" s="607"/>
      <c r="C541" s="607"/>
      <c r="D541" s="613" t="s">
        <v>434</v>
      </c>
      <c r="E541" s="583"/>
      <c r="F541" s="680"/>
      <c r="G541" s="680"/>
      <c r="H541" s="680"/>
      <c r="I541" s="853">
        <v>0</v>
      </c>
      <c r="J541" s="855">
        <v>0</v>
      </c>
    </row>
    <row r="542" spans="1:10" ht="15">
      <c r="A542" s="618"/>
      <c r="B542" s="607"/>
      <c r="C542" s="607"/>
      <c r="D542" s="584" t="s">
        <v>228</v>
      </c>
      <c r="E542" s="582">
        <v>0</v>
      </c>
      <c r="F542" s="670">
        <f>F543+F549</f>
        <v>310000</v>
      </c>
      <c r="G542" s="670">
        <f>G543+G549</f>
        <v>0</v>
      </c>
      <c r="H542" s="670">
        <f>H543+H549</f>
        <v>0</v>
      </c>
      <c r="I542" s="854"/>
      <c r="J542" s="856"/>
    </row>
    <row r="543" spans="1:10" ht="13.5">
      <c r="A543" s="564" t="s">
        <v>563</v>
      </c>
      <c r="B543" s="724"/>
      <c r="C543" s="559">
        <v>34</v>
      </c>
      <c r="D543" s="574" t="s">
        <v>71</v>
      </c>
      <c r="E543" s="570">
        <v>0</v>
      </c>
      <c r="F543" s="570">
        <v>0</v>
      </c>
      <c r="G543" s="570">
        <v>0</v>
      </c>
      <c r="H543" s="570">
        <v>0</v>
      </c>
      <c r="I543" s="592">
        <v>0</v>
      </c>
      <c r="J543" s="620">
        <v>0</v>
      </c>
    </row>
    <row r="544" spans="1:10" ht="13.5">
      <c r="A544" s="560" t="s">
        <v>563</v>
      </c>
      <c r="B544" s="723"/>
      <c r="C544" s="576">
        <v>342</v>
      </c>
      <c r="D544" s="577" t="s">
        <v>435</v>
      </c>
      <c r="E544" s="571">
        <v>0</v>
      </c>
      <c r="F544" s="571">
        <v>0</v>
      </c>
      <c r="G544" s="571">
        <v>0</v>
      </c>
      <c r="H544" s="571">
        <v>0</v>
      </c>
      <c r="I544" s="592">
        <v>0</v>
      </c>
      <c r="J544" s="620">
        <v>0</v>
      </c>
    </row>
    <row r="545" spans="1:10" ht="27">
      <c r="A545" s="560" t="s">
        <v>563</v>
      </c>
      <c r="B545" s="723"/>
      <c r="C545" s="576">
        <v>3423</v>
      </c>
      <c r="D545" s="577" t="s">
        <v>436</v>
      </c>
      <c r="E545" s="571">
        <v>0</v>
      </c>
      <c r="F545" s="571">
        <v>0</v>
      </c>
      <c r="G545" s="571">
        <v>0</v>
      </c>
      <c r="H545" s="571">
        <v>0</v>
      </c>
      <c r="I545" s="592">
        <v>0</v>
      </c>
      <c r="J545" s="620">
        <v>0</v>
      </c>
    </row>
    <row r="546" spans="1:10" ht="13.5">
      <c r="A546" s="560" t="s">
        <v>563</v>
      </c>
      <c r="B546" s="723"/>
      <c r="C546" s="576">
        <v>3425</v>
      </c>
      <c r="D546" s="577" t="s">
        <v>437</v>
      </c>
      <c r="E546" s="571">
        <v>0</v>
      </c>
      <c r="F546" s="571">
        <v>0</v>
      </c>
      <c r="G546" s="571">
        <v>0</v>
      </c>
      <c r="H546" s="571">
        <v>0</v>
      </c>
      <c r="I546" s="592">
        <v>0</v>
      </c>
      <c r="J546" s="620">
        <v>0</v>
      </c>
    </row>
    <row r="547" spans="1:10" ht="13.5">
      <c r="A547" s="560" t="s">
        <v>563</v>
      </c>
      <c r="B547" s="723"/>
      <c r="C547" s="576">
        <v>343</v>
      </c>
      <c r="D547" s="577" t="s">
        <v>72</v>
      </c>
      <c r="E547" s="571">
        <v>0</v>
      </c>
      <c r="F547" s="571">
        <v>0</v>
      </c>
      <c r="G547" s="571">
        <v>0</v>
      </c>
      <c r="H547" s="571">
        <v>0</v>
      </c>
      <c r="I547" s="592">
        <v>0</v>
      </c>
      <c r="J547" s="620">
        <v>0</v>
      </c>
    </row>
    <row r="548" spans="1:10" ht="13.5">
      <c r="A548" s="560" t="s">
        <v>563</v>
      </c>
      <c r="B548" s="723"/>
      <c r="C548" s="576">
        <v>3431</v>
      </c>
      <c r="D548" s="577" t="s">
        <v>73</v>
      </c>
      <c r="E548" s="571">
        <v>0</v>
      </c>
      <c r="F548" s="571">
        <v>0</v>
      </c>
      <c r="G548" s="571">
        <v>0</v>
      </c>
      <c r="H548" s="571">
        <v>0</v>
      </c>
      <c r="I548" s="592">
        <v>0</v>
      </c>
      <c r="J548" s="620">
        <v>0</v>
      </c>
    </row>
    <row r="549" spans="1:10" ht="13.5">
      <c r="A549" s="564" t="s">
        <v>563</v>
      </c>
      <c r="B549" s="724"/>
      <c r="C549" s="559">
        <v>54</v>
      </c>
      <c r="D549" s="574" t="s">
        <v>438</v>
      </c>
      <c r="E549" s="570">
        <v>0</v>
      </c>
      <c r="F549" s="570">
        <f aca="true" t="shared" si="104" ref="F549:H550">F550</f>
        <v>310000</v>
      </c>
      <c r="G549" s="570">
        <f t="shared" si="104"/>
        <v>0</v>
      </c>
      <c r="H549" s="570">
        <f t="shared" si="104"/>
        <v>0</v>
      </c>
      <c r="I549" s="592">
        <v>0</v>
      </c>
      <c r="J549" s="620">
        <v>0</v>
      </c>
    </row>
    <row r="550" spans="1:10" ht="27">
      <c r="A550" s="560" t="s">
        <v>563</v>
      </c>
      <c r="B550" s="723"/>
      <c r="C550" s="576">
        <v>545</v>
      </c>
      <c r="D550" s="577" t="s">
        <v>598</v>
      </c>
      <c r="E550" s="571">
        <v>0</v>
      </c>
      <c r="F550" s="571">
        <f t="shared" si="104"/>
        <v>310000</v>
      </c>
      <c r="G550" s="571">
        <f t="shared" si="104"/>
        <v>0</v>
      </c>
      <c r="H550" s="571">
        <f t="shared" si="104"/>
        <v>0</v>
      </c>
      <c r="I550" s="592">
        <v>0</v>
      </c>
      <c r="J550" s="620">
        <v>0</v>
      </c>
    </row>
    <row r="551" spans="1:10" ht="27.75" thickBot="1">
      <c r="A551" s="560" t="s">
        <v>563</v>
      </c>
      <c r="B551" s="730"/>
      <c r="C551" s="616">
        <v>5453</v>
      </c>
      <c r="D551" s="579" t="s">
        <v>599</v>
      </c>
      <c r="E551" s="568">
        <v>0</v>
      </c>
      <c r="F551" s="568">
        <v>310000</v>
      </c>
      <c r="G551" s="568">
        <v>0</v>
      </c>
      <c r="H551" s="568">
        <v>0</v>
      </c>
      <c r="I551" s="597">
        <v>0</v>
      </c>
      <c r="J551" s="625">
        <v>0</v>
      </c>
    </row>
    <row r="552" spans="1:10" s="715" customFormat="1" ht="36" customHeight="1" thickBot="1">
      <c r="A552" s="824" t="s">
        <v>611</v>
      </c>
      <c r="B552" s="825"/>
      <c r="C552" s="825"/>
      <c r="D552" s="826"/>
      <c r="E552" s="646" t="e">
        <f>SUM(E555+#REF!+E628+E638+E644+E650)</f>
        <v>#REF!</v>
      </c>
      <c r="F552" s="646">
        <f>SUM(F555+F570+F576)</f>
        <v>124000</v>
      </c>
      <c r="G552" s="646">
        <f>SUM(G555+G570+G576)</f>
        <v>505000</v>
      </c>
      <c r="H552" s="646">
        <f>SUM(H555+H570+H576)</f>
        <v>535000</v>
      </c>
      <c r="I552" s="652">
        <f>AVERAGE(G552/F552*100)</f>
        <v>407.258064516129</v>
      </c>
      <c r="J552" s="653">
        <f>AVERAGE(H552/G552*100)</f>
        <v>105.94059405940595</v>
      </c>
    </row>
    <row r="553" spans="1:10" ht="13.5">
      <c r="A553" s="628"/>
      <c r="B553" s="608"/>
      <c r="C553" s="608"/>
      <c r="D553" s="633" t="s">
        <v>183</v>
      </c>
      <c r="E553" s="609"/>
      <c r="F553" s="610"/>
      <c r="G553" s="610"/>
      <c r="H553" s="610"/>
      <c r="I553" s="827">
        <f>AVERAGE(G555/F555*100)</f>
        <v>431.8181818181818</v>
      </c>
      <c r="J553" s="815">
        <f>AVERAGE(H555/G555*100)</f>
        <v>100</v>
      </c>
    </row>
    <row r="554" spans="1:10" ht="13.5">
      <c r="A554" s="618"/>
      <c r="B554" s="607"/>
      <c r="C554" s="607"/>
      <c r="D554" s="612" t="s">
        <v>187</v>
      </c>
      <c r="E554" s="591"/>
      <c r="F554" s="581"/>
      <c r="G554" s="581"/>
      <c r="H554" s="581"/>
      <c r="I554" s="817"/>
      <c r="J554" s="816"/>
    </row>
    <row r="555" spans="1:10" s="671" customFormat="1" ht="15">
      <c r="A555" s="666"/>
      <c r="B555" s="667"/>
      <c r="C555" s="667"/>
      <c r="D555" s="668" t="s">
        <v>612</v>
      </c>
      <c r="E555" s="669">
        <f>SUM(E556+E563)</f>
        <v>524300</v>
      </c>
      <c r="F555" s="670">
        <f>SUM(F556+F563)</f>
        <v>110000</v>
      </c>
      <c r="G555" s="670">
        <f>SUM(G556+G563)</f>
        <v>475000</v>
      </c>
      <c r="H555" s="670">
        <f>SUM(H556+H563)</f>
        <v>475000</v>
      </c>
      <c r="I555" s="817"/>
      <c r="J555" s="816"/>
    </row>
    <row r="556" spans="1:10" s="474" customFormat="1" ht="13.5">
      <c r="A556" s="564" t="s">
        <v>613</v>
      </c>
      <c r="B556" s="722"/>
      <c r="C556" s="606">
        <v>31</v>
      </c>
      <c r="D556" s="578" t="s">
        <v>42</v>
      </c>
      <c r="E556" s="593">
        <f>SUM(E557+E559+E561)</f>
        <v>482800</v>
      </c>
      <c r="F556" s="593">
        <f>SUM(F557+F559+F561)</f>
        <v>105000</v>
      </c>
      <c r="G556" s="593">
        <f>SUM(G557+G559+G561)</f>
        <v>370000</v>
      </c>
      <c r="H556" s="593">
        <f>SUM(H557+H559+H561)</f>
        <v>370000</v>
      </c>
      <c r="I556" s="599">
        <f aca="true" t="shared" si="105" ref="I556:J581">AVERAGE(G556/F556*100)</f>
        <v>352.38095238095235</v>
      </c>
      <c r="J556" s="619">
        <f t="shared" si="105"/>
        <v>100</v>
      </c>
    </row>
    <row r="557" spans="1:10" ht="13.5">
      <c r="A557" s="560" t="s">
        <v>613</v>
      </c>
      <c r="B557" s="723"/>
      <c r="C557" s="576">
        <v>311</v>
      </c>
      <c r="D557" s="577" t="s">
        <v>188</v>
      </c>
      <c r="E557" s="582">
        <v>400000</v>
      </c>
      <c r="F557" s="582">
        <f>F558</f>
        <v>85000</v>
      </c>
      <c r="G557" s="582">
        <f>G558</f>
        <v>300000</v>
      </c>
      <c r="H557" s="582">
        <f>H558</f>
        <v>300000</v>
      </c>
      <c r="I557" s="599">
        <f t="shared" si="105"/>
        <v>352.94117647058823</v>
      </c>
      <c r="J557" s="619">
        <f t="shared" si="105"/>
        <v>100</v>
      </c>
    </row>
    <row r="558" spans="1:10" ht="13.5">
      <c r="A558" s="560" t="s">
        <v>613</v>
      </c>
      <c r="B558" s="723"/>
      <c r="C558" s="576">
        <v>3111</v>
      </c>
      <c r="D558" s="577" t="s">
        <v>189</v>
      </c>
      <c r="E558" s="571">
        <v>400000</v>
      </c>
      <c r="F558" s="571">
        <v>85000</v>
      </c>
      <c r="G558" s="571">
        <v>300000</v>
      </c>
      <c r="H558" s="571">
        <v>300000</v>
      </c>
      <c r="I558" s="599">
        <f t="shared" si="105"/>
        <v>352.94117647058823</v>
      </c>
      <c r="J558" s="619">
        <f t="shared" si="105"/>
        <v>100</v>
      </c>
    </row>
    <row r="559" spans="1:10" ht="13.5">
      <c r="A559" s="560" t="s">
        <v>613</v>
      </c>
      <c r="B559" s="723"/>
      <c r="C559" s="576">
        <v>312</v>
      </c>
      <c r="D559" s="577" t="s">
        <v>44</v>
      </c>
      <c r="E559" s="571">
        <v>14000</v>
      </c>
      <c r="F559" s="571">
        <f>F560</f>
        <v>0</v>
      </c>
      <c r="G559" s="571">
        <f>G560</f>
        <v>20000</v>
      </c>
      <c r="H559" s="571">
        <f>H560</f>
        <v>20000</v>
      </c>
      <c r="I559" s="599" t="e">
        <f t="shared" si="105"/>
        <v>#DIV/0!</v>
      </c>
      <c r="J559" s="619">
        <f t="shared" si="105"/>
        <v>100</v>
      </c>
    </row>
    <row r="560" spans="1:10" ht="13.5">
      <c r="A560" s="560" t="s">
        <v>613</v>
      </c>
      <c r="B560" s="723"/>
      <c r="C560" s="576">
        <v>3121</v>
      </c>
      <c r="D560" s="577" t="s">
        <v>44</v>
      </c>
      <c r="E560" s="571">
        <v>14000</v>
      </c>
      <c r="F560" s="571">
        <v>0</v>
      </c>
      <c r="G560" s="571">
        <v>20000</v>
      </c>
      <c r="H560" s="571">
        <v>20000</v>
      </c>
      <c r="I560" s="599" t="e">
        <f t="shared" si="105"/>
        <v>#DIV/0!</v>
      </c>
      <c r="J560" s="619">
        <f t="shared" si="105"/>
        <v>100</v>
      </c>
    </row>
    <row r="561" spans="1:10" ht="13.5">
      <c r="A561" s="560" t="s">
        <v>613</v>
      </c>
      <c r="B561" s="723"/>
      <c r="C561" s="576">
        <v>313</v>
      </c>
      <c r="D561" s="577" t="s">
        <v>45</v>
      </c>
      <c r="E561" s="571">
        <v>68800</v>
      </c>
      <c r="F561" s="571">
        <f>F562</f>
        <v>20000</v>
      </c>
      <c r="G561" s="571">
        <f>G562</f>
        <v>50000</v>
      </c>
      <c r="H561" s="571">
        <f>H562</f>
        <v>50000</v>
      </c>
      <c r="I561" s="599">
        <f t="shared" si="105"/>
        <v>250</v>
      </c>
      <c r="J561" s="619">
        <f t="shared" si="105"/>
        <v>100</v>
      </c>
    </row>
    <row r="562" spans="1:10" ht="13.5">
      <c r="A562" s="560" t="s">
        <v>613</v>
      </c>
      <c r="B562" s="723"/>
      <c r="C562" s="576">
        <v>3132</v>
      </c>
      <c r="D562" s="577" t="s">
        <v>190</v>
      </c>
      <c r="E562" s="571">
        <v>62000</v>
      </c>
      <c r="F562" s="571">
        <v>20000</v>
      </c>
      <c r="G562" s="571">
        <v>50000</v>
      </c>
      <c r="H562" s="571">
        <v>50000</v>
      </c>
      <c r="I562" s="599">
        <f t="shared" si="105"/>
        <v>250</v>
      </c>
      <c r="J562" s="619">
        <f t="shared" si="105"/>
        <v>100</v>
      </c>
    </row>
    <row r="563" spans="1:10" s="474" customFormat="1" ht="13.5">
      <c r="A563" s="564" t="s">
        <v>613</v>
      </c>
      <c r="B563" s="724"/>
      <c r="C563" s="559">
        <v>32</v>
      </c>
      <c r="D563" s="574" t="s">
        <v>48</v>
      </c>
      <c r="E563" s="570">
        <v>41500</v>
      </c>
      <c r="F563" s="570">
        <f>F564+F566</f>
        <v>5000</v>
      </c>
      <c r="G563" s="570">
        <f>G564+G566</f>
        <v>105000</v>
      </c>
      <c r="H563" s="570">
        <f>H564+H566</f>
        <v>105000</v>
      </c>
      <c r="I563" s="599">
        <f t="shared" si="105"/>
        <v>2100</v>
      </c>
      <c r="J563" s="619">
        <f t="shared" si="105"/>
        <v>100</v>
      </c>
    </row>
    <row r="564" spans="1:10" ht="13.5">
      <c r="A564" s="560" t="s">
        <v>613</v>
      </c>
      <c r="B564" s="723"/>
      <c r="C564" s="576">
        <v>321</v>
      </c>
      <c r="D564" s="577" t="s">
        <v>49</v>
      </c>
      <c r="E564" s="571">
        <f>SUM(E565:E571)</f>
        <v>236000</v>
      </c>
      <c r="F564" s="571">
        <f>SUM(F565)</f>
        <v>0</v>
      </c>
      <c r="G564" s="571">
        <f>SUM(G565)</f>
        <v>5000</v>
      </c>
      <c r="H564" s="571">
        <f>SUM(H565)</f>
        <v>5000</v>
      </c>
      <c r="I564" s="599" t="e">
        <f t="shared" si="105"/>
        <v>#DIV/0!</v>
      </c>
      <c r="J564" s="619">
        <f t="shared" si="105"/>
        <v>100</v>
      </c>
    </row>
    <row r="565" spans="1:10" ht="13.5">
      <c r="A565" s="560" t="s">
        <v>613</v>
      </c>
      <c r="B565" s="723"/>
      <c r="C565" s="576">
        <v>3214</v>
      </c>
      <c r="D565" s="577" t="s">
        <v>192</v>
      </c>
      <c r="E565" s="571">
        <v>18000</v>
      </c>
      <c r="F565" s="571">
        <v>0</v>
      </c>
      <c r="G565" s="571">
        <v>5000</v>
      </c>
      <c r="H565" s="571">
        <v>5000</v>
      </c>
      <c r="I565" s="592" t="e">
        <f t="shared" si="105"/>
        <v>#DIV/0!</v>
      </c>
      <c r="J565" s="620">
        <f t="shared" si="105"/>
        <v>100</v>
      </c>
    </row>
    <row r="566" spans="1:10" ht="13.5">
      <c r="A566" s="580" t="s">
        <v>410</v>
      </c>
      <c r="B566" s="723"/>
      <c r="C566" s="576">
        <v>322</v>
      </c>
      <c r="D566" s="577" t="s">
        <v>53</v>
      </c>
      <c r="E566" s="571">
        <f>SUM(E567:E571)</f>
        <v>109000</v>
      </c>
      <c r="F566" s="571">
        <f>SUM(F567)</f>
        <v>5000</v>
      </c>
      <c r="G566" s="571">
        <f>SUM(G567)</f>
        <v>100000</v>
      </c>
      <c r="H566" s="571">
        <f>SUM(H567)</f>
        <v>100000</v>
      </c>
      <c r="I566" s="592">
        <f t="shared" si="105"/>
        <v>2000</v>
      </c>
      <c r="J566" s="620">
        <f t="shared" si="105"/>
        <v>100</v>
      </c>
    </row>
    <row r="567" spans="1:10" ht="14.25" thickBot="1">
      <c r="A567" s="622" t="s">
        <v>410</v>
      </c>
      <c r="B567" s="725"/>
      <c r="C567" s="601">
        <v>3221</v>
      </c>
      <c r="D567" s="602" t="s">
        <v>54</v>
      </c>
      <c r="E567" s="603">
        <v>16000</v>
      </c>
      <c r="F567" s="603">
        <v>5000</v>
      </c>
      <c r="G567" s="603">
        <v>100000</v>
      </c>
      <c r="H567" s="603">
        <v>100000</v>
      </c>
      <c r="I567" s="706">
        <f t="shared" si="105"/>
        <v>2000</v>
      </c>
      <c r="J567" s="707">
        <f t="shared" si="105"/>
        <v>100</v>
      </c>
    </row>
    <row r="568" spans="1:10" ht="14.25" thickTop="1">
      <c r="A568" s="708"/>
      <c r="B568" s="731"/>
      <c r="C568" s="147"/>
      <c r="D568" s="612" t="s">
        <v>183</v>
      </c>
      <c r="E568" s="600"/>
      <c r="F568" s="581"/>
      <c r="G568" s="581"/>
      <c r="H568" s="581"/>
      <c r="I568" s="811" t="e">
        <f>AVERAGE(G570/F570*100)</f>
        <v>#DIV/0!</v>
      </c>
      <c r="J568" s="813" t="e">
        <f>AVERAGE(H570/G570*100)</f>
        <v>#DIV/0!</v>
      </c>
    </row>
    <row r="569" spans="1:10" ht="13.5">
      <c r="A569" s="708"/>
      <c r="B569" s="731"/>
      <c r="C569" s="147"/>
      <c r="D569" s="612" t="s">
        <v>187</v>
      </c>
      <c r="E569" s="591"/>
      <c r="F569" s="581"/>
      <c r="G569" s="581"/>
      <c r="H569" s="581"/>
      <c r="I569" s="817"/>
      <c r="J569" s="816"/>
    </row>
    <row r="570" spans="1:10" s="671" customFormat="1" ht="15">
      <c r="A570" s="716"/>
      <c r="B570" s="734"/>
      <c r="C570" s="717"/>
      <c r="D570" s="668" t="s">
        <v>614</v>
      </c>
      <c r="E570" s="669">
        <f>SUM(E571+E580)</f>
        <v>51500</v>
      </c>
      <c r="F570" s="670">
        <f>SUM(F571)</f>
        <v>0</v>
      </c>
      <c r="G570" s="670">
        <f>SUM(G571)</f>
        <v>0</v>
      </c>
      <c r="H570" s="670">
        <f>SUM(H571)</f>
        <v>40000</v>
      </c>
      <c r="I570" s="817"/>
      <c r="J570" s="816"/>
    </row>
    <row r="571" spans="1:10" s="474" customFormat="1" ht="13.5">
      <c r="A571" s="564" t="s">
        <v>615</v>
      </c>
      <c r="B571" s="724"/>
      <c r="C571" s="559">
        <v>32</v>
      </c>
      <c r="D571" s="574" t="s">
        <v>48</v>
      </c>
      <c r="E571" s="570">
        <v>41500</v>
      </c>
      <c r="F571" s="570">
        <f>F572</f>
        <v>0</v>
      </c>
      <c r="G571" s="570">
        <f>G572</f>
        <v>0</v>
      </c>
      <c r="H571" s="570">
        <f>H572</f>
        <v>40000</v>
      </c>
      <c r="I571" s="599" t="e">
        <f>AVERAGE(G571/F571*100)</f>
        <v>#DIV/0!</v>
      </c>
      <c r="J571" s="619" t="e">
        <f>AVERAGE(H571/G571*100)</f>
        <v>#DIV/0!</v>
      </c>
    </row>
    <row r="572" spans="1:10" ht="13.5">
      <c r="A572" s="560" t="s">
        <v>615</v>
      </c>
      <c r="B572" s="723"/>
      <c r="C572" s="576">
        <v>321</v>
      </c>
      <c r="D572" s="577" t="s">
        <v>49</v>
      </c>
      <c r="E572" s="571" t="e">
        <f>SUM(E573:E579)</f>
        <v>#REF!</v>
      </c>
      <c r="F572" s="571">
        <f>SUM(F573)</f>
        <v>0</v>
      </c>
      <c r="G572" s="571">
        <f>SUM(G573)</f>
        <v>0</v>
      </c>
      <c r="H572" s="571">
        <f>SUM(H573)</f>
        <v>40000</v>
      </c>
      <c r="I572" s="599" t="e">
        <f>AVERAGE(G572/F572*100)</f>
        <v>#DIV/0!</v>
      </c>
      <c r="J572" s="619" t="e">
        <f>AVERAGE(H572/G572*100)</f>
        <v>#DIV/0!</v>
      </c>
    </row>
    <row r="573" spans="1:10" ht="14.25" thickBot="1">
      <c r="A573" s="624" t="s">
        <v>615</v>
      </c>
      <c r="B573" s="725"/>
      <c r="C573" s="601">
        <v>3213</v>
      </c>
      <c r="D573" s="602" t="s">
        <v>52</v>
      </c>
      <c r="E573" s="603">
        <v>10000</v>
      </c>
      <c r="F573" s="603">
        <v>0</v>
      </c>
      <c r="G573" s="603">
        <v>0</v>
      </c>
      <c r="H573" s="603">
        <v>40000</v>
      </c>
      <c r="I573" s="604" t="e">
        <f t="shared" si="105"/>
        <v>#DIV/0!</v>
      </c>
      <c r="J573" s="623" t="e">
        <f t="shared" si="105"/>
        <v>#DIV/0!</v>
      </c>
    </row>
    <row r="574" spans="1:10" ht="14.25" thickTop="1">
      <c r="A574" s="708"/>
      <c r="B574" s="731"/>
      <c r="C574" s="147"/>
      <c r="D574" s="612" t="s">
        <v>183</v>
      </c>
      <c r="E574" s="600"/>
      <c r="F574" s="581"/>
      <c r="G574" s="581"/>
      <c r="H574" s="581"/>
      <c r="I574" s="811">
        <f>AVERAGE(G576/F576*100)</f>
        <v>214.28571428571428</v>
      </c>
      <c r="J574" s="813">
        <f>AVERAGE(H576/G576*100)</f>
        <v>66.66666666666666</v>
      </c>
    </row>
    <row r="575" spans="1:10" ht="13.5">
      <c r="A575" s="708"/>
      <c r="B575" s="731"/>
      <c r="C575" s="147"/>
      <c r="D575" s="612" t="s">
        <v>187</v>
      </c>
      <c r="E575" s="591"/>
      <c r="F575" s="581"/>
      <c r="G575" s="581"/>
      <c r="H575" s="581"/>
      <c r="I575" s="817"/>
      <c r="J575" s="816"/>
    </row>
    <row r="576" spans="1:10" s="671" customFormat="1" ht="15">
      <c r="A576" s="716"/>
      <c r="B576" s="734"/>
      <c r="C576" s="717"/>
      <c r="D576" s="668" t="s">
        <v>616</v>
      </c>
      <c r="E576" s="669" t="e">
        <f>SUM(#REF!+E600)</f>
        <v>#REF!</v>
      </c>
      <c r="F576" s="670">
        <f>SUM(F577)</f>
        <v>14000</v>
      </c>
      <c r="G576" s="670">
        <f>SUM(G577)</f>
        <v>30000</v>
      </c>
      <c r="H576" s="670">
        <f>SUM(H577)</f>
        <v>20000</v>
      </c>
      <c r="I576" s="817"/>
      <c r="J576" s="816"/>
    </row>
    <row r="577" spans="1:10" s="474" customFormat="1" ht="13.5">
      <c r="A577" s="564" t="s">
        <v>617</v>
      </c>
      <c r="B577" s="724"/>
      <c r="C577" s="559">
        <v>32</v>
      </c>
      <c r="D577" s="574" t="s">
        <v>48</v>
      </c>
      <c r="E577" s="570">
        <v>41500</v>
      </c>
      <c r="F577" s="570">
        <f>F578+F580</f>
        <v>14000</v>
      </c>
      <c r="G577" s="570">
        <f>G578+G580</f>
        <v>30000</v>
      </c>
      <c r="H577" s="570">
        <f>H578+H580</f>
        <v>20000</v>
      </c>
      <c r="I577" s="599">
        <f>AVERAGE(G577/F577*100)</f>
        <v>214.28571428571428</v>
      </c>
      <c r="J577" s="619">
        <f>AVERAGE(H577/G577*100)</f>
        <v>66.66666666666666</v>
      </c>
    </row>
    <row r="578" spans="1:10" ht="13.5">
      <c r="A578" s="560" t="s">
        <v>617</v>
      </c>
      <c r="B578" s="723"/>
      <c r="C578" s="576">
        <v>323</v>
      </c>
      <c r="D578" s="577" t="s">
        <v>57</v>
      </c>
      <c r="E578" s="571" t="e">
        <f>SUM(E579:E602)</f>
        <v>#REF!</v>
      </c>
      <c r="F578" s="571">
        <f>SUM(F579)</f>
        <v>10000</v>
      </c>
      <c r="G578" s="571">
        <f>SUM(G579)</f>
        <v>20000</v>
      </c>
      <c r="H578" s="571">
        <f>SUM(H579)</f>
        <v>10000</v>
      </c>
      <c r="I578" s="599">
        <f>AVERAGE(G578/F578*100)</f>
        <v>200</v>
      </c>
      <c r="J578" s="619">
        <f>AVERAGE(H578/G578*100)</f>
        <v>50</v>
      </c>
    </row>
    <row r="579" spans="1:10" ht="13.5">
      <c r="A579" s="560" t="s">
        <v>617</v>
      </c>
      <c r="B579" s="723"/>
      <c r="C579" s="576">
        <v>3233</v>
      </c>
      <c r="D579" s="577" t="s">
        <v>60</v>
      </c>
      <c r="E579" s="571">
        <v>25000</v>
      </c>
      <c r="F579" s="571">
        <v>10000</v>
      </c>
      <c r="G579" s="571">
        <v>20000</v>
      </c>
      <c r="H579" s="571">
        <v>10000</v>
      </c>
      <c r="I579" s="599">
        <f t="shared" si="105"/>
        <v>200</v>
      </c>
      <c r="J579" s="619">
        <f t="shared" si="105"/>
        <v>50</v>
      </c>
    </row>
    <row r="580" spans="1:10" ht="13.5">
      <c r="A580" s="560" t="s">
        <v>617</v>
      </c>
      <c r="B580" s="723"/>
      <c r="C580" s="576">
        <v>329</v>
      </c>
      <c r="D580" s="577" t="s">
        <v>66</v>
      </c>
      <c r="E580" s="571">
        <f>SUM(E581:E581)</f>
        <v>10000</v>
      </c>
      <c r="F580" s="571">
        <f>SUM(F581:F581)</f>
        <v>4000</v>
      </c>
      <c r="G580" s="571">
        <f>SUM(G581:G581)</f>
        <v>10000</v>
      </c>
      <c r="H580" s="571">
        <f>SUM(H581:H581)</f>
        <v>10000</v>
      </c>
      <c r="I580" s="599">
        <f t="shared" si="105"/>
        <v>250</v>
      </c>
      <c r="J580" s="619">
        <f t="shared" si="105"/>
        <v>100</v>
      </c>
    </row>
    <row r="581" spans="1:10" ht="14.25" thickBot="1">
      <c r="A581" s="560" t="s">
        <v>617</v>
      </c>
      <c r="B581" s="723"/>
      <c r="C581" s="576">
        <v>3293</v>
      </c>
      <c r="D581" s="577" t="s">
        <v>69</v>
      </c>
      <c r="E581" s="571">
        <v>10000</v>
      </c>
      <c r="F581" s="571">
        <v>4000</v>
      </c>
      <c r="G581" s="571">
        <v>10000</v>
      </c>
      <c r="H581" s="571">
        <v>10000</v>
      </c>
      <c r="I581" s="599">
        <f t="shared" si="105"/>
        <v>250</v>
      </c>
      <c r="J581" s="619">
        <f t="shared" si="105"/>
        <v>100</v>
      </c>
    </row>
    <row r="582" spans="1:10" s="715" customFormat="1" ht="18" thickBot="1">
      <c r="A582" s="824" t="s">
        <v>640</v>
      </c>
      <c r="B582" s="825"/>
      <c r="C582" s="825"/>
      <c r="D582" s="826"/>
      <c r="E582" s="646" t="e">
        <f>SUM(E585+#REF!+E658+E668+E674+E680)</f>
        <v>#REF!</v>
      </c>
      <c r="F582" s="646">
        <f>SUM(F585)</f>
        <v>100000</v>
      </c>
      <c r="G582" s="646">
        <f>SUM(G585)</f>
        <v>115000</v>
      </c>
      <c r="H582" s="646">
        <f>SUM(H585)</f>
        <v>125000</v>
      </c>
      <c r="I582" s="652">
        <f>AVERAGE(G582/F582*100)</f>
        <v>114.99999999999999</v>
      </c>
      <c r="J582" s="653">
        <f>AVERAGE(H582/G582*100)</f>
        <v>108.69565217391303</v>
      </c>
    </row>
    <row r="583" spans="1:10" ht="13.5">
      <c r="A583" s="743"/>
      <c r="B583" s="744"/>
      <c r="C583" s="744"/>
      <c r="D583" s="633" t="s">
        <v>183</v>
      </c>
      <c r="E583" s="609"/>
      <c r="F583" s="610"/>
      <c r="G583" s="610"/>
      <c r="H583" s="610"/>
      <c r="I583" s="827">
        <f>AVERAGE(G585/F585*100)</f>
        <v>114.99999999999999</v>
      </c>
      <c r="J583" s="815">
        <f>AVERAGE(H585/G585*100)</f>
        <v>108.69565217391303</v>
      </c>
    </row>
    <row r="584" spans="1:10" ht="13.5">
      <c r="A584" s="708"/>
      <c r="B584" s="147"/>
      <c r="C584" s="147"/>
      <c r="D584" s="612" t="s">
        <v>187</v>
      </c>
      <c r="E584" s="591"/>
      <c r="F584" s="581"/>
      <c r="G584" s="581"/>
      <c r="H584" s="581"/>
      <c r="I584" s="817"/>
      <c r="J584" s="816"/>
    </row>
    <row r="585" spans="1:10" s="671" customFormat="1" ht="15">
      <c r="A585" s="716"/>
      <c r="B585" s="717"/>
      <c r="C585" s="717"/>
      <c r="D585" s="668" t="s">
        <v>641</v>
      </c>
      <c r="E585" s="669">
        <f>SUM(E586+E593)</f>
        <v>524300</v>
      </c>
      <c r="F585" s="670">
        <f>SUM(F586+F593)</f>
        <v>100000</v>
      </c>
      <c r="G585" s="670">
        <f>SUM(G586+G593)</f>
        <v>115000</v>
      </c>
      <c r="H585" s="670">
        <f>SUM(H586+H593)</f>
        <v>125000</v>
      </c>
      <c r="I585" s="817"/>
      <c r="J585" s="816"/>
    </row>
    <row r="586" spans="1:10" s="474" customFormat="1" ht="13.5">
      <c r="A586" s="564" t="s">
        <v>642</v>
      </c>
      <c r="B586" s="722"/>
      <c r="C586" s="606">
        <v>31</v>
      </c>
      <c r="D586" s="578" t="s">
        <v>42</v>
      </c>
      <c r="E586" s="593">
        <f>SUM(E587+E589+E591)</f>
        <v>482800</v>
      </c>
      <c r="F586" s="593">
        <f>SUM(F587+F591)</f>
        <v>95000</v>
      </c>
      <c r="G586" s="593">
        <f>SUM(G587+G591)</f>
        <v>110000</v>
      </c>
      <c r="H586" s="593">
        <f>SUM(H587+H591)</f>
        <v>120000</v>
      </c>
      <c r="I586" s="599">
        <f aca="true" t="shared" si="106" ref="I586:I597">AVERAGE(G586/F586*100)</f>
        <v>115.78947368421053</v>
      </c>
      <c r="J586" s="619">
        <f aca="true" t="shared" si="107" ref="J586:J597">AVERAGE(H586/G586*100)</f>
        <v>109.09090909090908</v>
      </c>
    </row>
    <row r="587" spans="1:10" ht="13.5">
      <c r="A587" s="560" t="s">
        <v>642</v>
      </c>
      <c r="B587" s="723"/>
      <c r="C587" s="576">
        <v>311</v>
      </c>
      <c r="D587" s="577" t="s">
        <v>188</v>
      </c>
      <c r="E587" s="582">
        <v>400000</v>
      </c>
      <c r="F587" s="582">
        <f>F588</f>
        <v>80000</v>
      </c>
      <c r="G587" s="582">
        <f>G588</f>
        <v>90000</v>
      </c>
      <c r="H587" s="582">
        <f>H588</f>
        <v>100000</v>
      </c>
      <c r="I587" s="599">
        <f t="shared" si="106"/>
        <v>112.5</v>
      </c>
      <c r="J587" s="619">
        <f t="shared" si="107"/>
        <v>111.11111111111111</v>
      </c>
    </row>
    <row r="588" spans="1:10" ht="13.5">
      <c r="A588" s="560" t="s">
        <v>642</v>
      </c>
      <c r="B588" s="723"/>
      <c r="C588" s="576">
        <v>3111</v>
      </c>
      <c r="D588" s="577" t="s">
        <v>189</v>
      </c>
      <c r="E588" s="571">
        <v>400000</v>
      </c>
      <c r="F588" s="571">
        <v>80000</v>
      </c>
      <c r="G588" s="571">
        <v>90000</v>
      </c>
      <c r="H588" s="571">
        <v>100000</v>
      </c>
      <c r="I588" s="599">
        <f t="shared" si="106"/>
        <v>112.5</v>
      </c>
      <c r="J588" s="619">
        <f t="shared" si="107"/>
        <v>111.11111111111111</v>
      </c>
    </row>
    <row r="589" spans="1:10" ht="13.5" hidden="1">
      <c r="A589" s="560" t="s">
        <v>642</v>
      </c>
      <c r="B589" s="723"/>
      <c r="C589" s="576">
        <v>312</v>
      </c>
      <c r="D589" s="577" t="s">
        <v>44</v>
      </c>
      <c r="E589" s="571">
        <v>14000</v>
      </c>
      <c r="F589" s="571">
        <f>F590</f>
        <v>0</v>
      </c>
      <c r="G589" s="571">
        <f>G590</f>
        <v>0</v>
      </c>
      <c r="H589" s="571">
        <f>H590</f>
        <v>0</v>
      </c>
      <c r="I589" s="599" t="e">
        <f t="shared" si="106"/>
        <v>#DIV/0!</v>
      </c>
      <c r="J589" s="619" t="e">
        <f t="shared" si="107"/>
        <v>#DIV/0!</v>
      </c>
    </row>
    <row r="590" spans="1:10" ht="13.5" hidden="1">
      <c r="A590" s="560" t="s">
        <v>642</v>
      </c>
      <c r="B590" s="723"/>
      <c r="C590" s="576">
        <v>3121</v>
      </c>
      <c r="D590" s="577" t="s">
        <v>44</v>
      </c>
      <c r="E590" s="571">
        <v>14000</v>
      </c>
      <c r="F590" s="571">
        <v>0</v>
      </c>
      <c r="G590" s="571">
        <v>0</v>
      </c>
      <c r="H590" s="571">
        <v>0</v>
      </c>
      <c r="I590" s="599" t="e">
        <f t="shared" si="106"/>
        <v>#DIV/0!</v>
      </c>
      <c r="J590" s="619" t="e">
        <f t="shared" si="107"/>
        <v>#DIV/0!</v>
      </c>
    </row>
    <row r="591" spans="1:10" ht="13.5">
      <c r="A591" s="560" t="s">
        <v>642</v>
      </c>
      <c r="B591" s="723"/>
      <c r="C591" s="576">
        <v>313</v>
      </c>
      <c r="D591" s="577" t="s">
        <v>45</v>
      </c>
      <c r="E591" s="571">
        <v>68800</v>
      </c>
      <c r="F591" s="571">
        <f>F592</f>
        <v>15000</v>
      </c>
      <c r="G591" s="571">
        <f>G592</f>
        <v>20000</v>
      </c>
      <c r="H591" s="571">
        <f>H592</f>
        <v>20000</v>
      </c>
      <c r="I591" s="599">
        <f t="shared" si="106"/>
        <v>133.33333333333331</v>
      </c>
      <c r="J591" s="619">
        <f t="shared" si="107"/>
        <v>100</v>
      </c>
    </row>
    <row r="592" spans="1:10" ht="13.5">
      <c r="A592" s="560" t="s">
        <v>642</v>
      </c>
      <c r="B592" s="723"/>
      <c r="C592" s="576">
        <v>3132</v>
      </c>
      <c r="D592" s="577" t="s">
        <v>190</v>
      </c>
      <c r="E592" s="571">
        <v>62000</v>
      </c>
      <c r="F592" s="571">
        <v>15000</v>
      </c>
      <c r="G592" s="571">
        <v>20000</v>
      </c>
      <c r="H592" s="571">
        <v>20000</v>
      </c>
      <c r="I592" s="599">
        <f t="shared" si="106"/>
        <v>133.33333333333331</v>
      </c>
      <c r="J592" s="619">
        <f t="shared" si="107"/>
        <v>100</v>
      </c>
    </row>
    <row r="593" spans="1:10" s="474" customFormat="1" ht="13.5">
      <c r="A593" s="564" t="s">
        <v>642</v>
      </c>
      <c r="B593" s="724"/>
      <c r="C593" s="559">
        <v>32</v>
      </c>
      <c r="D593" s="574" t="s">
        <v>48</v>
      </c>
      <c r="E593" s="570">
        <v>41500</v>
      </c>
      <c r="F593" s="570">
        <f>F594</f>
        <v>5000</v>
      </c>
      <c r="G593" s="570">
        <f>G594</f>
        <v>5000</v>
      </c>
      <c r="H593" s="570">
        <f>H594</f>
        <v>5000</v>
      </c>
      <c r="I593" s="599">
        <f t="shared" si="106"/>
        <v>100</v>
      </c>
      <c r="J593" s="619">
        <f t="shared" si="107"/>
        <v>100</v>
      </c>
    </row>
    <row r="594" spans="1:10" ht="13.5">
      <c r="A594" s="560" t="s">
        <v>642</v>
      </c>
      <c r="B594" s="723"/>
      <c r="C594" s="576">
        <v>321</v>
      </c>
      <c r="D594" s="577" t="s">
        <v>49</v>
      </c>
      <c r="E594" s="571" t="e">
        <f>SUM(E595:E601)</f>
        <v>#REF!</v>
      </c>
      <c r="F594" s="571">
        <f>SUM(F595)</f>
        <v>5000</v>
      </c>
      <c r="G594" s="571">
        <f>SUM(G595)</f>
        <v>5000</v>
      </c>
      <c r="H594" s="571">
        <f>SUM(H595)</f>
        <v>5000</v>
      </c>
      <c r="I594" s="599">
        <f t="shared" si="106"/>
        <v>100</v>
      </c>
      <c r="J594" s="619">
        <f t="shared" si="107"/>
        <v>100</v>
      </c>
    </row>
    <row r="595" spans="1:10" ht="14.25" thickBot="1">
      <c r="A595" s="560" t="s">
        <v>642</v>
      </c>
      <c r="B595" s="723"/>
      <c r="C595" s="576">
        <v>3212</v>
      </c>
      <c r="D595" s="577" t="s">
        <v>643</v>
      </c>
      <c r="E595" s="571">
        <v>18000</v>
      </c>
      <c r="F595" s="571">
        <v>5000</v>
      </c>
      <c r="G595" s="571">
        <v>5000</v>
      </c>
      <c r="H595" s="571">
        <v>5000</v>
      </c>
      <c r="I595" s="592">
        <f t="shared" si="106"/>
        <v>100</v>
      </c>
      <c r="J595" s="620">
        <f t="shared" si="107"/>
        <v>100</v>
      </c>
    </row>
    <row r="596" spans="1:10" ht="13.5" hidden="1">
      <c r="A596" s="560" t="s">
        <v>642</v>
      </c>
      <c r="B596" s="723"/>
      <c r="C596" s="576">
        <v>322</v>
      </c>
      <c r="D596" s="577" t="s">
        <v>53</v>
      </c>
      <c r="E596" s="571" t="e">
        <f>SUM(E597:E601)</f>
        <v>#REF!</v>
      </c>
      <c r="F596" s="571">
        <f>SUM(F597)</f>
        <v>0</v>
      </c>
      <c r="G596" s="571">
        <f>SUM(G597)</f>
        <v>0</v>
      </c>
      <c r="H596" s="571">
        <f>SUM(H597)</f>
        <v>0</v>
      </c>
      <c r="I596" s="592" t="e">
        <f t="shared" si="106"/>
        <v>#DIV/0!</v>
      </c>
      <c r="J596" s="620" t="e">
        <f t="shared" si="107"/>
        <v>#DIV/0!</v>
      </c>
    </row>
    <row r="597" spans="1:10" ht="14.25" hidden="1" thickBot="1">
      <c r="A597" s="739" t="s">
        <v>642</v>
      </c>
      <c r="B597" s="730"/>
      <c r="C597" s="616">
        <v>3221</v>
      </c>
      <c r="D597" s="579" t="s">
        <v>54</v>
      </c>
      <c r="E597" s="568">
        <v>16000</v>
      </c>
      <c r="F597" s="568">
        <v>0</v>
      </c>
      <c r="G597" s="568">
        <v>0</v>
      </c>
      <c r="H597" s="568">
        <v>0</v>
      </c>
      <c r="I597" s="598" t="e">
        <f t="shared" si="106"/>
        <v>#DIV/0!</v>
      </c>
      <c r="J597" s="627" t="e">
        <f t="shared" si="107"/>
        <v>#DIV/0!</v>
      </c>
    </row>
    <row r="598" spans="1:10" ht="18" thickBot="1">
      <c r="A598" s="850" t="s">
        <v>112</v>
      </c>
      <c r="B598" s="851"/>
      <c r="C598" s="851"/>
      <c r="D598" s="852"/>
      <c r="E598" s="617" t="e">
        <f>SUM(E8+#REF!+#REF!+#REF!+#REF!+#REF!+#REF!+#REF!+#REF!+#REF!)</f>
        <v>#REF!</v>
      </c>
      <c r="F598" s="617">
        <f>SUM(F9+F85+F94+F106+F120+F127+F135+F142+F172+F179+F193+F229+F236+F243+F260+F269+F282+F298+F397+F442+F532+F540+F552+F582)</f>
        <v>13428000</v>
      </c>
      <c r="G598" s="617">
        <f>SUM(G9+G85+G94+G106+G120+G127+G135+G142+G172+G179+G193+G229+G236+G243+G260+G269+G282+G298+G397+G442+G532+G540+G552+G582)</f>
        <v>12025000</v>
      </c>
      <c r="H598" s="617">
        <f>SUM(H9+H85+H94+H106+H120+H127+H135+H142+H172+H179+H193+H229+H236+H243+H260+H269+H282+H298+H397+H442+H532+H540+H552+H582)</f>
        <v>14030000</v>
      </c>
      <c r="I598" s="650">
        <f>AVERAGE(G598/F598*100)</f>
        <v>89.55168305034256</v>
      </c>
      <c r="J598" s="651">
        <f>AVERAGE(H598/G598*100)</f>
        <v>116.67359667359666</v>
      </c>
    </row>
  </sheetData>
  <sheetProtection/>
  <mergeCells count="164">
    <mergeCell ref="A582:D582"/>
    <mergeCell ref="I583:I585"/>
    <mergeCell ref="J583:J585"/>
    <mergeCell ref="A598:D598"/>
    <mergeCell ref="A540:D540"/>
    <mergeCell ref="A532:D532"/>
    <mergeCell ref="I541:I542"/>
    <mergeCell ref="J541:J542"/>
    <mergeCell ref="I568:I570"/>
    <mergeCell ref="J568:J570"/>
    <mergeCell ref="I499:I501"/>
    <mergeCell ref="J499:J501"/>
    <mergeCell ref="I506:I508"/>
    <mergeCell ref="J506:J508"/>
    <mergeCell ref="I533:I535"/>
    <mergeCell ref="J533:J535"/>
    <mergeCell ref="I513:I515"/>
    <mergeCell ref="I519:I521"/>
    <mergeCell ref="J519:J521"/>
    <mergeCell ref="I471:I473"/>
    <mergeCell ref="J471:J473"/>
    <mergeCell ref="I57:I59"/>
    <mergeCell ref="J57:J59"/>
    <mergeCell ref="I67:I69"/>
    <mergeCell ref="J67:J69"/>
    <mergeCell ref="I73:I75"/>
    <mergeCell ref="I107:I109"/>
    <mergeCell ref="J107:J109"/>
    <mergeCell ref="I128:I130"/>
    <mergeCell ref="A1:J1"/>
    <mergeCell ref="A2:J2"/>
    <mergeCell ref="I10:I12"/>
    <mergeCell ref="J10:J12"/>
    <mergeCell ref="I26:I28"/>
    <mergeCell ref="J26:J28"/>
    <mergeCell ref="A9:D9"/>
    <mergeCell ref="A3:F3"/>
    <mergeCell ref="A8:D8"/>
    <mergeCell ref="A7:D7"/>
    <mergeCell ref="J128:J130"/>
    <mergeCell ref="I79:I81"/>
    <mergeCell ref="J79:J81"/>
    <mergeCell ref="J113:J115"/>
    <mergeCell ref="I86:I88"/>
    <mergeCell ref="J86:J88"/>
    <mergeCell ref="I186:I188"/>
    <mergeCell ref="J186:J188"/>
    <mergeCell ref="I143:I146"/>
    <mergeCell ref="J143:J146"/>
    <mergeCell ref="J73:J75"/>
    <mergeCell ref="D145:D146"/>
    <mergeCell ref="I160:I162"/>
    <mergeCell ref="J160:J162"/>
    <mergeCell ref="I166:I168"/>
    <mergeCell ref="J166:J168"/>
    <mergeCell ref="I173:I175"/>
    <mergeCell ref="J173:J175"/>
    <mergeCell ref="I180:I182"/>
    <mergeCell ref="J180:J182"/>
    <mergeCell ref="I136:I138"/>
    <mergeCell ref="J136:J138"/>
    <mergeCell ref="J195:J196"/>
    <mergeCell ref="I215:I217"/>
    <mergeCell ref="J215:J217"/>
    <mergeCell ref="J230:J232"/>
    <mergeCell ref="I244:I246"/>
    <mergeCell ref="J244:J246"/>
    <mergeCell ref="I230:I232"/>
    <mergeCell ref="J250:J252"/>
    <mergeCell ref="I261:I263"/>
    <mergeCell ref="J261:J263"/>
    <mergeCell ref="J307:J309"/>
    <mergeCell ref="I317:I319"/>
    <mergeCell ref="J317:J319"/>
    <mergeCell ref="J270:J272"/>
    <mergeCell ref="I276:I278"/>
    <mergeCell ref="J276:J278"/>
    <mergeCell ref="J299:J301"/>
    <mergeCell ref="I307:I309"/>
    <mergeCell ref="I335:I337"/>
    <mergeCell ref="J335:J337"/>
    <mergeCell ref="I323:I325"/>
    <mergeCell ref="J323:J325"/>
    <mergeCell ref="I329:I331"/>
    <mergeCell ref="J329:J331"/>
    <mergeCell ref="J391:J393"/>
    <mergeCell ref="I373:I375"/>
    <mergeCell ref="J373:J375"/>
    <mergeCell ref="I379:I381"/>
    <mergeCell ref="J379:J381"/>
    <mergeCell ref="I283:I285"/>
    <mergeCell ref="J283:J285"/>
    <mergeCell ref="I289:I291"/>
    <mergeCell ref="J289:J291"/>
    <mergeCell ref="I299:I301"/>
    <mergeCell ref="J457:J459"/>
    <mergeCell ref="I463:I465"/>
    <mergeCell ref="J463:J465"/>
    <mergeCell ref="I457:I459"/>
    <mergeCell ref="J353:J355"/>
    <mergeCell ref="I359:I361"/>
    <mergeCell ref="J359:J361"/>
    <mergeCell ref="I436:I438"/>
    <mergeCell ref="J436:J438"/>
    <mergeCell ref="J365:J367"/>
    <mergeCell ref="J423:J425"/>
    <mergeCell ref="J341:J343"/>
    <mergeCell ref="I347:I349"/>
    <mergeCell ref="J347:J349"/>
    <mergeCell ref="I353:I355"/>
    <mergeCell ref="J451:J453"/>
    <mergeCell ref="I341:I343"/>
    <mergeCell ref="I398:I400"/>
    <mergeCell ref="J398:J400"/>
    <mergeCell ref="I391:I393"/>
    <mergeCell ref="J404:J406"/>
    <mergeCell ref="I480:I482"/>
    <mergeCell ref="J480:J482"/>
    <mergeCell ref="A142:D142"/>
    <mergeCell ref="A172:D172"/>
    <mergeCell ref="A179:D179"/>
    <mergeCell ref="A193:D193"/>
    <mergeCell ref="A442:D442"/>
    <mergeCell ref="I410:I412"/>
    <mergeCell ref="J410:J412"/>
    <mergeCell ref="A85:D85"/>
    <mergeCell ref="A229:D229"/>
    <mergeCell ref="D223:D224"/>
    <mergeCell ref="A260:D260"/>
    <mergeCell ref="A269:D269"/>
    <mergeCell ref="A127:D127"/>
    <mergeCell ref="A120:D120"/>
    <mergeCell ref="A106:D106"/>
    <mergeCell ref="A135:D135"/>
    <mergeCell ref="A552:D552"/>
    <mergeCell ref="I553:I555"/>
    <mergeCell ref="A282:D282"/>
    <mergeCell ref="I404:I406"/>
    <mergeCell ref="I113:I115"/>
    <mergeCell ref="I365:I367"/>
    <mergeCell ref="I270:I272"/>
    <mergeCell ref="I423:I425"/>
    <mergeCell ref="I250:I252"/>
    <mergeCell ref="I195:I196"/>
    <mergeCell ref="J492:J494"/>
    <mergeCell ref="I451:I453"/>
    <mergeCell ref="I574:I576"/>
    <mergeCell ref="J574:J576"/>
    <mergeCell ref="J513:J515"/>
    <mergeCell ref="A94:D94"/>
    <mergeCell ref="A298:D298"/>
    <mergeCell ref="A397:D397"/>
    <mergeCell ref="A236:D236"/>
    <mergeCell ref="A243:D243"/>
    <mergeCell ref="I385:I387"/>
    <mergeCell ref="J385:J387"/>
    <mergeCell ref="I430:I432"/>
    <mergeCell ref="J430:J432"/>
    <mergeCell ref="J553:J555"/>
    <mergeCell ref="I443:I445"/>
    <mergeCell ref="J443:J445"/>
    <mergeCell ref="I492:I494"/>
    <mergeCell ref="I526:I528"/>
    <mergeCell ref="J526:J528"/>
  </mergeCells>
  <printOptions horizontalCentered="1"/>
  <pageMargins left="0.2362204724409449" right="0.2362204724409449" top="0.35433070866141736" bottom="0.4724409448818898" header="0.31496062992125984" footer="0.31496062992125984"/>
  <pageSetup fitToHeight="17" horizontalDpi="600" verticalDpi="600" orientation="landscape" paperSize="9" scale="77" r:id="rId1"/>
  <rowBreaks count="14" manualBreakCount="14">
    <brk id="44" max="9" man="1"/>
    <brk id="84" max="9" man="1"/>
    <brk id="126" max="9" man="1"/>
    <brk id="159" max="9" man="1"/>
    <brk id="192" max="9" man="1"/>
    <brk id="235" max="9" man="1"/>
    <brk id="275" max="9" man="1"/>
    <brk id="322" max="9" man="1"/>
    <brk id="358" max="9" man="1"/>
    <brk id="396" max="9" man="1"/>
    <brk id="435" max="9" man="1"/>
    <brk id="470" max="9" man="1"/>
    <brk id="512" max="9" man="1"/>
    <brk id="5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2021-11-15T13:29:08Z</cp:lastPrinted>
  <dcterms:created xsi:type="dcterms:W3CDTF">2005-09-08T07:24:42Z</dcterms:created>
  <dcterms:modified xsi:type="dcterms:W3CDTF">2021-11-15T13:30:53Z</dcterms:modified>
  <cp:category/>
  <cp:version/>
  <cp:contentType/>
  <cp:contentStatus/>
</cp:coreProperties>
</file>